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240" yWindow="405" windowWidth="15480" windowHeight="6945" activeTab="3"/>
  </bookViews>
  <sheets>
    <sheet name="AE" sheetId="1" r:id="rId1"/>
    <sheet name="RATE ANALYSIS" sheetId="2" state="hidden" r:id="rId2"/>
    <sheet name="BASIC RATES" sheetId="4" state="hidden" r:id="rId3"/>
    <sheet name="Receway est" sheetId="7" r:id="rId4"/>
    <sheet name="ABSTRACT" sheetId="6" r:id="rId5"/>
  </sheets>
  <externalReferences>
    <externalReference r:id="rId6"/>
  </externalReferences>
  <definedNames>
    <definedName name="_xlnm.Print_Area" localSheetId="4">ABSTRACT!$A$1:$D$22</definedName>
    <definedName name="_xlnm.Print_Area" localSheetId="0">AE!$A$1:$J$331</definedName>
    <definedName name="_xlnm.Print_Titles" localSheetId="0">AE!$3:$3</definedName>
  </definedNames>
  <calcPr calcId="124519"/>
</workbook>
</file>

<file path=xl/calcChain.xml><?xml version="1.0" encoding="utf-8"?>
<calcChain xmlns="http://schemas.openxmlformats.org/spreadsheetml/2006/main">
  <c r="G141" i="1"/>
  <c r="E146"/>
  <c r="F146" s="1"/>
  <c r="E144"/>
  <c r="F144" s="1"/>
  <c r="E141"/>
  <c r="F141" s="1"/>
  <c r="E1525" i="2" l="1"/>
  <c r="G1525" s="1"/>
  <c r="E1524"/>
  <c r="G1524" s="1"/>
  <c r="E1523"/>
  <c r="G1523" s="1"/>
  <c r="E1520"/>
  <c r="G1520" s="1"/>
  <c r="G1548"/>
  <c r="G1547"/>
  <c r="G1546"/>
  <c r="I1546" s="1"/>
  <c r="K1546" s="1"/>
  <c r="G1539"/>
  <c r="G1538"/>
  <c r="I1538" s="1"/>
  <c r="K1538" s="1"/>
  <c r="L1538" s="1"/>
  <c r="M1538" s="1"/>
  <c r="G1537"/>
  <c r="G1536"/>
  <c r="G1534"/>
  <c r="G1532"/>
  <c r="I1532" s="1"/>
  <c r="K1532" s="1"/>
  <c r="L1532" s="1"/>
  <c r="M1532" s="1"/>
  <c r="G1531"/>
  <c r="G1530"/>
  <c r="G1529"/>
  <c r="I1529" s="1"/>
  <c r="K1529" s="1"/>
  <c r="E1465"/>
  <c r="G1465" s="1"/>
  <c r="I1465" s="1"/>
  <c r="K1465" s="1"/>
  <c r="E1464"/>
  <c r="G1464" s="1"/>
  <c r="I1464" s="1"/>
  <c r="E1463"/>
  <c r="G1463" s="1"/>
  <c r="E1460"/>
  <c r="G1460" s="1"/>
  <c r="I1460" s="1"/>
  <c r="G1488"/>
  <c r="G1487"/>
  <c r="I1487" s="1"/>
  <c r="G1486"/>
  <c r="I1486" s="1"/>
  <c r="G1479"/>
  <c r="I1479" s="1"/>
  <c r="G1478"/>
  <c r="G1477"/>
  <c r="I1477" s="1"/>
  <c r="G1476"/>
  <c r="I1476" s="1"/>
  <c r="G1474"/>
  <c r="I1474" s="1"/>
  <c r="G1472"/>
  <c r="G1471"/>
  <c r="G1470"/>
  <c r="I1470" s="1"/>
  <c r="G1469"/>
  <c r="I1469" s="1"/>
  <c r="L1539" l="1"/>
  <c r="M1539" s="1"/>
  <c r="I1534"/>
  <c r="K1534" s="1"/>
  <c r="I1539"/>
  <c r="K1539" s="1"/>
  <c r="I1523"/>
  <c r="K1523" s="1"/>
  <c r="L1523" s="1"/>
  <c r="M1523" s="1"/>
  <c r="L1529"/>
  <c r="M1529" s="1"/>
  <c r="L1546"/>
  <c r="M1546" s="1"/>
  <c r="I1525"/>
  <c r="K1525" s="1"/>
  <c r="I1520"/>
  <c r="K1520" s="1"/>
  <c r="L1520" s="1"/>
  <c r="M1520" s="1"/>
  <c r="I1524"/>
  <c r="K1524" s="1"/>
  <c r="I1530"/>
  <c r="I1536"/>
  <c r="K1536" s="1"/>
  <c r="L1536" s="1"/>
  <c r="M1536" s="1"/>
  <c r="I1547"/>
  <c r="I1531"/>
  <c r="K1531" s="1"/>
  <c r="I1537"/>
  <c r="I1548"/>
  <c r="K1479"/>
  <c r="L1479" s="1"/>
  <c r="M1479" s="1"/>
  <c r="K1464"/>
  <c r="L1464" s="1"/>
  <c r="M1464" s="1"/>
  <c r="K1486"/>
  <c r="L1486" s="1"/>
  <c r="M1486" s="1"/>
  <c r="K1469"/>
  <c r="L1469" s="1"/>
  <c r="M1469" s="1"/>
  <c r="K1474"/>
  <c r="L1474" s="1"/>
  <c r="M1474" s="1"/>
  <c r="K1470"/>
  <c r="L1470" s="1"/>
  <c r="M1470" s="1"/>
  <c r="I1471"/>
  <c r="K1471" s="1"/>
  <c r="K1476"/>
  <c r="L1476" s="1"/>
  <c r="M1476" s="1"/>
  <c r="K1487"/>
  <c r="L1487" s="1"/>
  <c r="M1487" s="1"/>
  <c r="I1488"/>
  <c r="K1460"/>
  <c r="L1460" s="1"/>
  <c r="M1460" s="1"/>
  <c r="I1463"/>
  <c r="L1465"/>
  <c r="M1465" s="1"/>
  <c r="I1472"/>
  <c r="K1477"/>
  <c r="L1477" s="1"/>
  <c r="M1477" s="1"/>
  <c r="I1478"/>
  <c r="K1478" s="1"/>
  <c r="L1525" l="1"/>
  <c r="M1525" s="1"/>
  <c r="L1534"/>
  <c r="M1534" s="1"/>
  <c r="L1524"/>
  <c r="M1524" s="1"/>
  <c r="K1547"/>
  <c r="L1547" s="1"/>
  <c r="M1547" s="1"/>
  <c r="K1530"/>
  <c r="L1530" s="1"/>
  <c r="M1530" s="1"/>
  <c r="K1548"/>
  <c r="L1548" s="1"/>
  <c r="M1548" s="1"/>
  <c r="K1537"/>
  <c r="L1537" s="1"/>
  <c r="M1537" s="1"/>
  <c r="L1531"/>
  <c r="M1531" s="1"/>
  <c r="K1488"/>
  <c r="L1488" s="1"/>
  <c r="M1488" s="1"/>
  <c r="L1471"/>
  <c r="M1471" s="1"/>
  <c r="K1472"/>
  <c r="L1472" s="1"/>
  <c r="M1472" s="1"/>
  <c r="L1478"/>
  <c r="M1478" s="1"/>
  <c r="K1463"/>
  <c r="L1463" s="1"/>
  <c r="M1463" s="1"/>
  <c r="M1542" l="1"/>
  <c r="M1482"/>
  <c r="M1483" s="1"/>
  <c r="M1484" s="1"/>
  <c r="M1489" s="1"/>
  <c r="M1543" l="1"/>
  <c r="M1544" s="1"/>
  <c r="M1549" s="1"/>
  <c r="M1490"/>
  <c r="M1491" s="1"/>
  <c r="M1550" l="1"/>
  <c r="M1551" s="1"/>
  <c r="M1492"/>
  <c r="M1493" s="1"/>
  <c r="M1552" l="1"/>
  <c r="M1553" s="1"/>
  <c r="M1494"/>
  <c r="M1495" s="1"/>
  <c r="M1554" l="1"/>
  <c r="M1555" s="1"/>
  <c r="M1496"/>
  <c r="M1497" s="1"/>
  <c r="M1498" s="1"/>
  <c r="M1556" l="1"/>
  <c r="M1557" s="1"/>
  <c r="M1558" s="1"/>
  <c r="E1591" l="1"/>
  <c r="E1590"/>
  <c r="E1565"/>
  <c r="E1564"/>
  <c r="E1812"/>
  <c r="E1811"/>
  <c r="E1810"/>
  <c r="E1787"/>
  <c r="E1786"/>
  <c r="E1785"/>
  <c r="E1762"/>
  <c r="E1761"/>
  <c r="E1760"/>
  <c r="G1819"/>
  <c r="G1818"/>
  <c r="G1794"/>
  <c r="G1793"/>
  <c r="G1769"/>
  <c r="G1768"/>
  <c r="G1739"/>
  <c r="L1739" s="1"/>
  <c r="M1739" s="1"/>
  <c r="G1738"/>
  <c r="L1738" s="1"/>
  <c r="M1738" s="1"/>
  <c r="G1735"/>
  <c r="L1735" s="1"/>
  <c r="M1735" s="1"/>
  <c r="G1692"/>
  <c r="L1692" s="1"/>
  <c r="M1692" s="1"/>
  <c r="G1691"/>
  <c r="L1691" s="1"/>
  <c r="M1691" s="1"/>
  <c r="G1688"/>
  <c r="L1688" s="1"/>
  <c r="M1688" s="1"/>
  <c r="G1645"/>
  <c r="L1645" s="1"/>
  <c r="M1645" s="1"/>
  <c r="G1644"/>
  <c r="L1644" s="1"/>
  <c r="M1644" s="1"/>
  <c r="G1641"/>
  <c r="L1641" s="1"/>
  <c r="M1641" s="1"/>
  <c r="E1734"/>
  <c r="E1710"/>
  <c r="E1687"/>
  <c r="E1663"/>
  <c r="E1640"/>
  <c r="E1616"/>
  <c r="G1163"/>
  <c r="G1162"/>
  <c r="E1130"/>
  <c r="E1129"/>
  <c r="E1128"/>
  <c r="G1101"/>
  <c r="L1101" s="1"/>
  <c r="M1101" s="1"/>
  <c r="G1100"/>
  <c r="L1100" s="1"/>
  <c r="M1100" s="1"/>
  <c r="G1099"/>
  <c r="K1099" s="1"/>
  <c r="G1109"/>
  <c r="G1108"/>
  <c r="G1107"/>
  <c r="E1098"/>
  <c r="E1096"/>
  <c r="E1045"/>
  <c r="E1046" s="1"/>
  <c r="G1053"/>
  <c r="G1052"/>
  <c r="G1026"/>
  <c r="G1025"/>
  <c r="E1044"/>
  <c r="E1017"/>
  <c r="G999"/>
  <c r="G997"/>
  <c r="E988"/>
  <c r="G991"/>
  <c r="L991" s="1"/>
  <c r="M991" s="1"/>
  <c r="G990"/>
  <c r="L990" s="1"/>
  <c r="M990" s="1"/>
  <c r="G989"/>
  <c r="L989" s="1"/>
  <c r="M989" s="1"/>
  <c r="E960"/>
  <c r="G963"/>
  <c r="L963" s="1"/>
  <c r="M963" s="1"/>
  <c r="G962"/>
  <c r="L962" s="1"/>
  <c r="M962" s="1"/>
  <c r="G961"/>
  <c r="L961" s="1"/>
  <c r="M961" s="1"/>
  <c r="E931"/>
  <c r="G931" s="1"/>
  <c r="K931" s="1"/>
  <c r="L931" s="1"/>
  <c r="M931" s="1"/>
  <c r="E928"/>
  <c r="G928" s="1"/>
  <c r="E923"/>
  <c r="G923" s="1"/>
  <c r="E891"/>
  <c r="G941"/>
  <c r="G940"/>
  <c r="G939"/>
  <c r="G934"/>
  <c r="L934" s="1"/>
  <c r="M934" s="1"/>
  <c r="G933"/>
  <c r="L933" s="1"/>
  <c r="M933" s="1"/>
  <c r="G932"/>
  <c r="K932" s="1"/>
  <c r="L932" s="1"/>
  <c r="M932" s="1"/>
  <c r="G930"/>
  <c r="K930" s="1"/>
  <c r="L930" s="1"/>
  <c r="M930" s="1"/>
  <c r="G904"/>
  <c r="G903"/>
  <c r="G902"/>
  <c r="G897"/>
  <c r="L897" s="1"/>
  <c r="M897" s="1"/>
  <c r="G896"/>
  <c r="L896" s="1"/>
  <c r="M896" s="1"/>
  <c r="G895"/>
  <c r="K895" s="1"/>
  <c r="L895" s="1"/>
  <c r="M895" s="1"/>
  <c r="G894"/>
  <c r="K894" s="1"/>
  <c r="L894" s="1"/>
  <c r="M894" s="1"/>
  <c r="G893"/>
  <c r="K893" s="1"/>
  <c r="L893" s="1"/>
  <c r="M893" s="1"/>
  <c r="G891"/>
  <c r="G865"/>
  <c r="G864"/>
  <c r="G863"/>
  <c r="G858"/>
  <c r="L858" s="1"/>
  <c r="M858" s="1"/>
  <c r="G857"/>
  <c r="L857" s="1"/>
  <c r="M857" s="1"/>
  <c r="G856"/>
  <c r="K856" s="1"/>
  <c r="L856" s="1"/>
  <c r="M856" s="1"/>
  <c r="G855"/>
  <c r="K855" s="1"/>
  <c r="L855" s="1"/>
  <c r="M855" s="1"/>
  <c r="G854"/>
  <c r="K854" s="1"/>
  <c r="L854" s="1"/>
  <c r="M854" s="1"/>
  <c r="G852"/>
  <c r="K852" s="1"/>
  <c r="L852" s="1"/>
  <c r="M852" s="1"/>
  <c r="E816"/>
  <c r="E815"/>
  <c r="G818"/>
  <c r="I818" s="1"/>
  <c r="L818" s="1"/>
  <c r="M818" s="1"/>
  <c r="G817"/>
  <c r="I817" s="1"/>
  <c r="L817" s="1"/>
  <c r="M817" s="1"/>
  <c r="G792"/>
  <c r="I792" s="1"/>
  <c r="L792" s="1"/>
  <c r="M792" s="1"/>
  <c r="G791"/>
  <c r="I791" s="1"/>
  <c r="L791" s="1"/>
  <c r="M791" s="1"/>
  <c r="M798"/>
  <c r="D771"/>
  <c r="D770"/>
  <c r="E765"/>
  <c r="E764"/>
  <c r="E763"/>
  <c r="E762"/>
  <c r="E730"/>
  <c r="E729"/>
  <c r="E728"/>
  <c r="G732"/>
  <c r="I732" s="1"/>
  <c r="L732" s="1"/>
  <c r="M732" s="1"/>
  <c r="G731"/>
  <c r="I731" s="1"/>
  <c r="L731" s="1"/>
  <c r="M731" s="1"/>
  <c r="G698"/>
  <c r="I698" s="1"/>
  <c r="L698" s="1"/>
  <c r="M698" s="1"/>
  <c r="G697"/>
  <c r="I697" s="1"/>
  <c r="L697" s="1"/>
  <c r="M697" s="1"/>
  <c r="E696"/>
  <c r="E695"/>
  <c r="E694"/>
  <c r="E693"/>
  <c r="E661"/>
  <c r="E660"/>
  <c r="E659"/>
  <c r="G663"/>
  <c r="I663" s="1"/>
  <c r="L663" s="1"/>
  <c r="M663" s="1"/>
  <c r="G662"/>
  <c r="I662" s="1"/>
  <c r="L662" s="1"/>
  <c r="M662" s="1"/>
  <c r="D637"/>
  <c r="G637" s="1"/>
  <c r="D636"/>
  <c r="G636" s="1"/>
  <c r="D635"/>
  <c r="G635" s="1"/>
  <c r="G628"/>
  <c r="L628" s="1"/>
  <c r="M628" s="1"/>
  <c r="G630"/>
  <c r="L630" s="1"/>
  <c r="M630" s="1"/>
  <c r="G629"/>
  <c r="L629" s="1"/>
  <c r="M629" s="1"/>
  <c r="G627"/>
  <c r="L627" s="1"/>
  <c r="M627" s="1"/>
  <c r="G626"/>
  <c r="L626" s="1"/>
  <c r="M626" s="1"/>
  <c r="G625"/>
  <c r="L625" s="1"/>
  <c r="M625" s="1"/>
  <c r="G624"/>
  <c r="K624" s="1"/>
  <c r="L624" s="1"/>
  <c r="M624" s="1"/>
  <c r="G623"/>
  <c r="K623" s="1"/>
  <c r="L623" s="1"/>
  <c r="M623" s="1"/>
  <c r="G622"/>
  <c r="K622" s="1"/>
  <c r="L622" s="1"/>
  <c r="M622" s="1"/>
  <c r="G621"/>
  <c r="K621" s="1"/>
  <c r="L621" s="1"/>
  <c r="M621" s="1"/>
  <c r="G619"/>
  <c r="K619" s="1"/>
  <c r="L619" s="1"/>
  <c r="M619" s="1"/>
  <c r="G616"/>
  <c r="G1792" l="1"/>
  <c r="I1792" s="1"/>
  <c r="K1792" s="1"/>
  <c r="L1792" s="1"/>
  <c r="M1792" s="1"/>
  <c r="G1051"/>
  <c r="I1051" s="1"/>
  <c r="L1051" s="1"/>
  <c r="M1051" s="1"/>
  <c r="G1165"/>
  <c r="G1161" s="1"/>
  <c r="I1161" s="1"/>
  <c r="K1161" s="1"/>
  <c r="L1161" s="1"/>
  <c r="M1161" s="1"/>
  <c r="G1024"/>
  <c r="I1024" s="1"/>
  <c r="L1024" s="1"/>
  <c r="M1024" s="1"/>
  <c r="G1767"/>
  <c r="I1767" s="1"/>
  <c r="K1767" s="1"/>
  <c r="L1767" s="1"/>
  <c r="M1767" s="1"/>
  <c r="G1817"/>
  <c r="I1817" s="1"/>
  <c r="K1817" s="1"/>
  <c r="L1817" s="1"/>
  <c r="M1817" s="1"/>
  <c r="L1099"/>
  <c r="M1099" s="1"/>
  <c r="G866"/>
  <c r="G862" s="1"/>
  <c r="I862" s="1"/>
  <c r="K862" s="1"/>
  <c r="L862" s="1"/>
  <c r="M862" s="1"/>
  <c r="G942"/>
  <c r="G938" s="1"/>
  <c r="I938" s="1"/>
  <c r="K938" s="1"/>
  <c r="L938" s="1"/>
  <c r="M938" s="1"/>
  <c r="G905"/>
  <c r="G901" s="1"/>
  <c r="I901" s="1"/>
  <c r="K901" s="1"/>
  <c r="L901" s="1"/>
  <c r="M901" s="1"/>
  <c r="K928"/>
  <c r="L928" s="1"/>
  <c r="M928" s="1"/>
  <c r="K923"/>
  <c r="L923" s="1"/>
  <c r="M923" s="1"/>
  <c r="K891"/>
  <c r="L891" s="1"/>
  <c r="M891" s="1"/>
  <c r="G638"/>
  <c r="G634" s="1"/>
  <c r="I634" s="1"/>
  <c r="K634" s="1"/>
  <c r="L634" s="1"/>
  <c r="M634" s="1"/>
  <c r="K616"/>
  <c r="L616" s="1"/>
  <c r="M616" s="1"/>
  <c r="M631" s="1"/>
  <c r="E588"/>
  <c r="E559"/>
  <c r="M632" l="1"/>
  <c r="M633" s="1"/>
  <c r="M639" s="1"/>
  <c r="G424"/>
  <c r="G423"/>
  <c r="G392"/>
  <c r="G391"/>
  <c r="E349"/>
  <c r="G349" s="1"/>
  <c r="G364"/>
  <c r="G362"/>
  <c r="G354"/>
  <c r="L354" s="1"/>
  <c r="M354" s="1"/>
  <c r="G353"/>
  <c r="L353" s="1"/>
  <c r="M353" s="1"/>
  <c r="G350"/>
  <c r="L350" s="1"/>
  <c r="M350" s="1"/>
  <c r="G320"/>
  <c r="L320" s="1"/>
  <c r="M320" s="1"/>
  <c r="G319"/>
  <c r="L319" s="1"/>
  <c r="M319" s="1"/>
  <c r="G316"/>
  <c r="L316" s="1"/>
  <c r="M316" s="1"/>
  <c r="E416"/>
  <c r="E417" s="1"/>
  <c r="E415"/>
  <c r="E384"/>
  <c r="E385" s="1"/>
  <c r="E383"/>
  <c r="E315"/>
  <c r="E281"/>
  <c r="G281" s="1"/>
  <c r="K281" s="1"/>
  <c r="L281" s="1"/>
  <c r="M281" s="1"/>
  <c r="G294"/>
  <c r="G293"/>
  <c r="G292"/>
  <c r="G287"/>
  <c r="L287" s="1"/>
  <c r="M287" s="1"/>
  <c r="G286"/>
  <c r="L286" s="1"/>
  <c r="M286" s="1"/>
  <c r="G285"/>
  <c r="K285" s="1"/>
  <c r="L285" s="1"/>
  <c r="M285" s="1"/>
  <c r="G284"/>
  <c r="K284" s="1"/>
  <c r="L284" s="1"/>
  <c r="M284" s="1"/>
  <c r="G283"/>
  <c r="K283" s="1"/>
  <c r="L283" s="1"/>
  <c r="M283" s="1"/>
  <c r="G240"/>
  <c r="K240" s="1"/>
  <c r="L240" s="1"/>
  <c r="M240" s="1"/>
  <c r="G247"/>
  <c r="G249"/>
  <c r="L249" s="1"/>
  <c r="M249" s="1"/>
  <c r="G248"/>
  <c r="L248" s="1"/>
  <c r="M248" s="1"/>
  <c r="G216"/>
  <c r="G208"/>
  <c r="L208" s="1"/>
  <c r="M208" s="1"/>
  <c r="G207"/>
  <c r="L207" s="1"/>
  <c r="M207" s="1"/>
  <c r="G174"/>
  <c r="L174" s="1"/>
  <c r="M174" s="1"/>
  <c r="G177"/>
  <c r="L177" s="1"/>
  <c r="M177" s="1"/>
  <c r="G184"/>
  <c r="G183"/>
  <c r="G182"/>
  <c r="G176"/>
  <c r="L176" s="1"/>
  <c r="M176" s="1"/>
  <c r="G175"/>
  <c r="L175" s="1"/>
  <c r="M175" s="1"/>
  <c r="G173"/>
  <c r="L173" s="1"/>
  <c r="M173" s="1"/>
  <c r="G172"/>
  <c r="L172" s="1"/>
  <c r="M172" s="1"/>
  <c r="G171"/>
  <c r="K171" s="1"/>
  <c r="L171" s="1"/>
  <c r="M171" s="1"/>
  <c r="G170"/>
  <c r="K170" s="1"/>
  <c r="L170" s="1"/>
  <c r="M170" s="1"/>
  <c r="G169"/>
  <c r="K169" s="1"/>
  <c r="L169" s="1"/>
  <c r="M169" s="1"/>
  <c r="G168"/>
  <c r="K168" s="1"/>
  <c r="L168" s="1"/>
  <c r="M168" s="1"/>
  <c r="G166"/>
  <c r="K166" s="1"/>
  <c r="L166" s="1"/>
  <c r="M166" s="1"/>
  <c r="G163"/>
  <c r="G135"/>
  <c r="K135" s="1"/>
  <c r="L135" s="1"/>
  <c r="M135" s="1"/>
  <c r="G147"/>
  <c r="G146"/>
  <c r="G145"/>
  <c r="G140"/>
  <c r="L140" s="1"/>
  <c r="M140" s="1"/>
  <c r="G139"/>
  <c r="L139" s="1"/>
  <c r="M139" s="1"/>
  <c r="G138"/>
  <c r="L138" s="1"/>
  <c r="M138" s="1"/>
  <c r="G137"/>
  <c r="L137" s="1"/>
  <c r="M137" s="1"/>
  <c r="G136"/>
  <c r="L136" s="1"/>
  <c r="M136" s="1"/>
  <c r="G134"/>
  <c r="G133"/>
  <c r="G132"/>
  <c r="G131"/>
  <c r="G129"/>
  <c r="G126"/>
  <c r="D107"/>
  <c r="G107" s="1"/>
  <c r="D106"/>
  <c r="G106" s="1"/>
  <c r="D105"/>
  <c r="G105" s="1"/>
  <c r="D87"/>
  <c r="D90"/>
  <c r="D69"/>
  <c r="G69" s="1"/>
  <c r="D68"/>
  <c r="G68" s="1"/>
  <c r="D67"/>
  <c r="G67" s="1"/>
  <c r="D52"/>
  <c r="D49"/>
  <c r="G100"/>
  <c r="L100" s="1"/>
  <c r="M100" s="1"/>
  <c r="G99"/>
  <c r="L99" s="1"/>
  <c r="M99" s="1"/>
  <c r="G98"/>
  <c r="L98" s="1"/>
  <c r="M98" s="1"/>
  <c r="G97"/>
  <c r="L97" s="1"/>
  <c r="M97" s="1"/>
  <c r="G96"/>
  <c r="L96" s="1"/>
  <c r="M96" s="1"/>
  <c r="G95"/>
  <c r="K95" s="1"/>
  <c r="L95" s="1"/>
  <c r="M95" s="1"/>
  <c r="G94"/>
  <c r="K94" s="1"/>
  <c r="L94" s="1"/>
  <c r="M94" s="1"/>
  <c r="G93"/>
  <c r="K93" s="1"/>
  <c r="L93" s="1"/>
  <c r="M93" s="1"/>
  <c r="G92"/>
  <c r="K92" s="1"/>
  <c r="L92" s="1"/>
  <c r="M92" s="1"/>
  <c r="G90"/>
  <c r="K90" s="1"/>
  <c r="L90" s="1"/>
  <c r="G87"/>
  <c r="G62"/>
  <c r="L62" s="1"/>
  <c r="M62" s="1"/>
  <c r="G61"/>
  <c r="L61" s="1"/>
  <c r="M61" s="1"/>
  <c r="G60"/>
  <c r="L60" s="1"/>
  <c r="M60" s="1"/>
  <c r="G59"/>
  <c r="L59" s="1"/>
  <c r="M59" s="1"/>
  <c r="G58"/>
  <c r="L58" s="1"/>
  <c r="M58" s="1"/>
  <c r="G57"/>
  <c r="G56"/>
  <c r="G55"/>
  <c r="G54"/>
  <c r="G52"/>
  <c r="G49"/>
  <c r="G23"/>
  <c r="L23" s="1"/>
  <c r="M23" s="1"/>
  <c r="G22"/>
  <c r="L22" s="1"/>
  <c r="M22" s="1"/>
  <c r="G17"/>
  <c r="K17" s="1"/>
  <c r="L17" s="1"/>
  <c r="M17" s="1"/>
  <c r="G16"/>
  <c r="K16" s="1"/>
  <c r="L16" s="1"/>
  <c r="M16" s="1"/>
  <c r="G18"/>
  <c r="K18" s="1"/>
  <c r="L18" s="1"/>
  <c r="M18" s="1"/>
  <c r="G15"/>
  <c r="K15" s="1"/>
  <c r="L15" s="1"/>
  <c r="M15" s="1"/>
  <c r="G422" l="1"/>
  <c r="G390"/>
  <c r="G361"/>
  <c r="I361" s="1"/>
  <c r="L361" s="1"/>
  <c r="M361" s="1"/>
  <c r="M640"/>
  <c r="M641" s="1"/>
  <c r="I349"/>
  <c r="K349"/>
  <c r="G295"/>
  <c r="G291" s="1"/>
  <c r="I291" s="1"/>
  <c r="K291" s="1"/>
  <c r="L291" s="1"/>
  <c r="M291" s="1"/>
  <c r="K247"/>
  <c r="L247" s="1"/>
  <c r="M247" s="1"/>
  <c r="G148"/>
  <c r="G144" s="1"/>
  <c r="I144" s="1"/>
  <c r="K144" s="1"/>
  <c r="L144" s="1"/>
  <c r="M144" s="1"/>
  <c r="G185"/>
  <c r="G181" s="1"/>
  <c r="I181" s="1"/>
  <c r="K181" s="1"/>
  <c r="L181" s="1"/>
  <c r="M181" s="1"/>
  <c r="K163"/>
  <c r="L163" s="1"/>
  <c r="M163" s="1"/>
  <c r="M178" s="1"/>
  <c r="K126"/>
  <c r="L126" s="1"/>
  <c r="M126" s="1"/>
  <c r="K129"/>
  <c r="L129" s="1"/>
  <c r="M129" s="1"/>
  <c r="K131"/>
  <c r="L131" s="1"/>
  <c r="M131" s="1"/>
  <c r="K132"/>
  <c r="L132" s="1"/>
  <c r="M132" s="1"/>
  <c r="K133"/>
  <c r="L133" s="1"/>
  <c r="M133" s="1"/>
  <c r="K134"/>
  <c r="L134" s="1"/>
  <c r="M134" s="1"/>
  <c r="M90"/>
  <c r="G108"/>
  <c r="G104" s="1"/>
  <c r="I104" s="1"/>
  <c r="K104" s="1"/>
  <c r="L104" s="1"/>
  <c r="M104" s="1"/>
  <c r="G70"/>
  <c r="G66" s="1"/>
  <c r="I66" s="1"/>
  <c r="K66" s="1"/>
  <c r="L66" s="1"/>
  <c r="M66" s="1"/>
  <c r="K87"/>
  <c r="L87" s="1"/>
  <c r="M87" s="1"/>
  <c r="K49"/>
  <c r="L49" s="1"/>
  <c r="M49" s="1"/>
  <c r="K52"/>
  <c r="L52" s="1"/>
  <c r="M52" s="1"/>
  <c r="K54"/>
  <c r="L54" s="1"/>
  <c r="M54" s="1"/>
  <c r="K55"/>
  <c r="L55" s="1"/>
  <c r="M55" s="1"/>
  <c r="K56"/>
  <c r="L56" s="1"/>
  <c r="M56" s="1"/>
  <c r="K57"/>
  <c r="L57" s="1"/>
  <c r="M57" s="1"/>
  <c r="M642" l="1"/>
  <c r="M643" s="1"/>
  <c r="L349"/>
  <c r="M349" s="1"/>
  <c r="M357" s="1"/>
  <c r="M101"/>
  <c r="M102" s="1"/>
  <c r="M103" s="1"/>
  <c r="M109" s="1"/>
  <c r="M141"/>
  <c r="M63"/>
  <c r="M179"/>
  <c r="M180" s="1"/>
  <c r="M186" s="1"/>
  <c r="M644" l="1"/>
  <c r="M645" s="1"/>
  <c r="M358"/>
  <c r="M359" s="1"/>
  <c r="M366" s="1"/>
  <c r="M367" s="1"/>
  <c r="M368" s="1"/>
  <c r="M187"/>
  <c r="M188" s="1"/>
  <c r="M142"/>
  <c r="M143" s="1"/>
  <c r="M149" s="1"/>
  <c r="M110"/>
  <c r="M111" s="1"/>
  <c r="M64"/>
  <c r="M65" s="1"/>
  <c r="M71" s="1"/>
  <c r="M646" l="1"/>
  <c r="M647" s="1"/>
  <c r="M369"/>
  <c r="M370" s="1"/>
  <c r="M189"/>
  <c r="M190" s="1"/>
  <c r="M150"/>
  <c r="M151" s="1"/>
  <c r="M112"/>
  <c r="M113" s="1"/>
  <c r="M72"/>
  <c r="M73" s="1"/>
  <c r="M650" l="1"/>
  <c r="M649"/>
  <c r="M371"/>
  <c r="M372" s="1"/>
  <c r="M373"/>
  <c r="M374" s="1"/>
  <c r="M376" s="1"/>
  <c r="M191"/>
  <c r="M192" s="1"/>
  <c r="M152"/>
  <c r="M153" s="1"/>
  <c r="M114"/>
  <c r="M115" s="1"/>
  <c r="M74"/>
  <c r="M75" s="1"/>
  <c r="M193" l="1"/>
  <c r="M194" s="1"/>
  <c r="M154"/>
  <c r="M155" s="1"/>
  <c r="M116"/>
  <c r="M117" s="1"/>
  <c r="M76"/>
  <c r="M77" s="1"/>
  <c r="M197" l="1"/>
  <c r="M196"/>
  <c r="M156"/>
  <c r="M157" s="1"/>
  <c r="M120"/>
  <c r="M119"/>
  <c r="M78"/>
  <c r="M79" s="1"/>
  <c r="M160" l="1"/>
  <c r="M159"/>
  <c r="M82"/>
  <c r="M81"/>
  <c r="E21" l="1"/>
  <c r="D11" i="4" l="1"/>
  <c r="D12"/>
  <c r="E1180" i="2" s="1"/>
  <c r="D9" i="4"/>
  <c r="D8"/>
  <c r="D7"/>
  <c r="E849" i="2" s="1"/>
  <c r="G849" s="1"/>
  <c r="K849" s="1"/>
  <c r="L849" s="1"/>
  <c r="M849" s="1"/>
  <c r="D6" i="4"/>
  <c r="E10" i="2" s="1"/>
  <c r="E846" l="1"/>
  <c r="G846" s="1"/>
  <c r="K846" s="1"/>
  <c r="L846" s="1"/>
  <c r="M846" s="1"/>
  <c r="M859" s="1"/>
  <c r="M860" s="1"/>
  <c r="M861" s="1"/>
  <c r="M868" s="1"/>
  <c r="M869" s="1"/>
  <c r="M870" s="1"/>
  <c r="M871" s="1"/>
  <c r="M872" s="1"/>
  <c r="M873" s="1"/>
  <c r="M874" s="1"/>
  <c r="M875" s="1"/>
  <c r="M876" s="1"/>
  <c r="M877" s="1"/>
  <c r="M879" s="1"/>
  <c r="E888"/>
  <c r="G888" s="1"/>
  <c r="K888" s="1"/>
  <c r="L888" s="1"/>
  <c r="M888" s="1"/>
  <c r="E278"/>
  <c r="G278" s="1"/>
  <c r="K278" s="1"/>
  <c r="L278" s="1"/>
  <c r="M278" s="1"/>
  <c r="E925"/>
  <c r="G925" s="1"/>
  <c r="K925" s="1"/>
  <c r="L925" s="1"/>
  <c r="M925" s="1"/>
  <c r="M935" s="1"/>
  <c r="M936" s="1"/>
  <c r="M937" s="1"/>
  <c r="M944" s="1"/>
  <c r="M945" s="1"/>
  <c r="M946" s="1"/>
  <c r="M947" s="1"/>
  <c r="M948" s="1"/>
  <c r="M949" s="1"/>
  <c r="M950" s="1"/>
  <c r="M951" s="1"/>
  <c r="M952" s="1"/>
  <c r="M953" s="1"/>
  <c r="E886"/>
  <c r="G886" s="1"/>
  <c r="K886" s="1"/>
  <c r="L886" s="1"/>
  <c r="M886" s="1"/>
  <c r="M898" s="1"/>
  <c r="M899" s="1"/>
  <c r="M900" s="1"/>
  <c r="M907" s="1"/>
  <c r="E276"/>
  <c r="G276" s="1"/>
  <c r="K276" s="1"/>
  <c r="L276" s="1"/>
  <c r="M276" s="1"/>
  <c r="G1428"/>
  <c r="L1428" s="1"/>
  <c r="M1428" s="1"/>
  <c r="G1427"/>
  <c r="L1427" s="1"/>
  <c r="M1427" s="1"/>
  <c r="G1426"/>
  <c r="L1426" s="1"/>
  <c r="M1426" s="1"/>
  <c r="G1420"/>
  <c r="I1420" s="1"/>
  <c r="K1420" s="1"/>
  <c r="L1420" s="1"/>
  <c r="M1420" s="1"/>
  <c r="M1422" s="1"/>
  <c r="G1402"/>
  <c r="G1401"/>
  <c r="G1395"/>
  <c r="I1395" s="1"/>
  <c r="K1395" s="1"/>
  <c r="L1395" s="1"/>
  <c r="M1395" s="1"/>
  <c r="M1397" s="1"/>
  <c r="G1376"/>
  <c r="K1376" s="1"/>
  <c r="L1376" s="1"/>
  <c r="M1376" s="1"/>
  <c r="G1375"/>
  <c r="G1374"/>
  <c r="K1374" s="1"/>
  <c r="G1368"/>
  <c r="I1368" s="1"/>
  <c r="K1368" s="1"/>
  <c r="L1368" s="1"/>
  <c r="M1368" s="1"/>
  <c r="G1367"/>
  <c r="I1367" s="1"/>
  <c r="K1367" s="1"/>
  <c r="L1367" s="1"/>
  <c r="M1367" s="1"/>
  <c r="G1366"/>
  <c r="I1366" s="1"/>
  <c r="K1366" s="1"/>
  <c r="L1366" s="1"/>
  <c r="M1366" s="1"/>
  <c r="G1365"/>
  <c r="I1365" s="1"/>
  <c r="K1365" s="1"/>
  <c r="L1365" s="1"/>
  <c r="M1365" s="1"/>
  <c r="G1364"/>
  <c r="I1364" s="1"/>
  <c r="K1364" s="1"/>
  <c r="L1364" s="1"/>
  <c r="M1364" s="1"/>
  <c r="G1363"/>
  <c r="I1363" s="1"/>
  <c r="K1363" s="1"/>
  <c r="L1363" s="1"/>
  <c r="M1363" s="1"/>
  <c r="G1343"/>
  <c r="K1343" s="1"/>
  <c r="G1342"/>
  <c r="K1342" s="1"/>
  <c r="G1341"/>
  <c r="K1341" s="1"/>
  <c r="G1335"/>
  <c r="I1335" s="1"/>
  <c r="K1335" s="1"/>
  <c r="L1335" s="1"/>
  <c r="M1335" s="1"/>
  <c r="M1337" s="1"/>
  <c r="G1317"/>
  <c r="K1317" s="1"/>
  <c r="G1316"/>
  <c r="K1316" s="1"/>
  <c r="G1315"/>
  <c r="K1315" s="1"/>
  <c r="G1309"/>
  <c r="I1309" s="1"/>
  <c r="K1309" s="1"/>
  <c r="L1309" s="1"/>
  <c r="M1309" s="1"/>
  <c r="M1311" s="1"/>
  <c r="G1291"/>
  <c r="K1291" s="1"/>
  <c r="G1290"/>
  <c r="K1290" s="1"/>
  <c r="G1289"/>
  <c r="K1289" s="1"/>
  <c r="G1283"/>
  <c r="I1283" s="1"/>
  <c r="K1283" s="1"/>
  <c r="L1283" s="1"/>
  <c r="M1283" s="1"/>
  <c r="M1285" s="1"/>
  <c r="G1265"/>
  <c r="K1265" s="1"/>
  <c r="G1264"/>
  <c r="K1264" s="1"/>
  <c r="G1263"/>
  <c r="K1263" s="1"/>
  <c r="G1257"/>
  <c r="I1257" s="1"/>
  <c r="K1257" s="1"/>
  <c r="L1257" s="1"/>
  <c r="M1257" s="1"/>
  <c r="M1259" s="1"/>
  <c r="M1260" s="1"/>
  <c r="G1239"/>
  <c r="K1239" s="1"/>
  <c r="G1238"/>
  <c r="K1238" s="1"/>
  <c r="G1237"/>
  <c r="K1237" s="1"/>
  <c r="G1231"/>
  <c r="I1231" s="1"/>
  <c r="K1231" s="1"/>
  <c r="L1231" s="1"/>
  <c r="M1231" s="1"/>
  <c r="M1233" s="1"/>
  <c r="G1214"/>
  <c r="K1214" s="1"/>
  <c r="G1213"/>
  <c r="K1213" s="1"/>
  <c r="G1212"/>
  <c r="K1212" s="1"/>
  <c r="G1206"/>
  <c r="I1206" s="1"/>
  <c r="K1206" s="1"/>
  <c r="L1206" s="1"/>
  <c r="M1206" s="1"/>
  <c r="M1208" s="1"/>
  <c r="G1812"/>
  <c r="I1812" s="1"/>
  <c r="K1812" s="1"/>
  <c r="L1812" s="1"/>
  <c r="M1812" s="1"/>
  <c r="G1811"/>
  <c r="I1811" s="1"/>
  <c r="K1811" s="1"/>
  <c r="L1811" s="1"/>
  <c r="M1811" s="1"/>
  <c r="G1810"/>
  <c r="I1810" s="1"/>
  <c r="K1810" s="1"/>
  <c r="L1810" s="1"/>
  <c r="M1810" s="1"/>
  <c r="G1787"/>
  <c r="I1787" s="1"/>
  <c r="K1787" s="1"/>
  <c r="L1787" s="1"/>
  <c r="M1787" s="1"/>
  <c r="G1786"/>
  <c r="I1786" s="1"/>
  <c r="K1786" s="1"/>
  <c r="L1786" s="1"/>
  <c r="M1786" s="1"/>
  <c r="G1785"/>
  <c r="I1785" s="1"/>
  <c r="K1785" s="1"/>
  <c r="L1785" s="1"/>
  <c r="M1785" s="1"/>
  <c r="G1743"/>
  <c r="I1743" s="1"/>
  <c r="G1742"/>
  <c r="G1734"/>
  <c r="I1734" s="1"/>
  <c r="G1723"/>
  <c r="G1718"/>
  <c r="G1717"/>
  <c r="G1713"/>
  <c r="D1713"/>
  <c r="G1712"/>
  <c r="G1711"/>
  <c r="G1710"/>
  <c r="G1695"/>
  <c r="G1694"/>
  <c r="G1687"/>
  <c r="I1687" s="1"/>
  <c r="G1676"/>
  <c r="G1671"/>
  <c r="G1670"/>
  <c r="I1670" s="1"/>
  <c r="G1666"/>
  <c r="D1666"/>
  <c r="G1665"/>
  <c r="I1665" s="1"/>
  <c r="G1664"/>
  <c r="G1663"/>
  <c r="D1599"/>
  <c r="G1599" s="1"/>
  <c r="G1598"/>
  <c r="D1597"/>
  <c r="G1597" s="1"/>
  <c r="G1591"/>
  <c r="I1591" s="1"/>
  <c r="K1591" s="1"/>
  <c r="L1591" s="1"/>
  <c r="M1591" s="1"/>
  <c r="G1590"/>
  <c r="I1590" s="1"/>
  <c r="K1590" s="1"/>
  <c r="L1590" s="1"/>
  <c r="M1590" s="1"/>
  <c r="G1079"/>
  <c r="G1078"/>
  <c r="G1077"/>
  <c r="G1070"/>
  <c r="K1070" s="1"/>
  <c r="G1046"/>
  <c r="I1046" s="1"/>
  <c r="K1046" s="1"/>
  <c r="L1046" s="1"/>
  <c r="M1046" s="1"/>
  <c r="G1045"/>
  <c r="I1045" s="1"/>
  <c r="K1045" s="1"/>
  <c r="L1045" s="1"/>
  <c r="M1045" s="1"/>
  <c r="G1044"/>
  <c r="I1044" s="1"/>
  <c r="K1044" s="1"/>
  <c r="L1044" s="1"/>
  <c r="M1044" s="1"/>
  <c r="G1019"/>
  <c r="I1019" s="1"/>
  <c r="K1019" s="1"/>
  <c r="L1019" s="1"/>
  <c r="M1019" s="1"/>
  <c r="G1018"/>
  <c r="I1018" s="1"/>
  <c r="K1018" s="1"/>
  <c r="L1018" s="1"/>
  <c r="M1018" s="1"/>
  <c r="G1017"/>
  <c r="I1017" s="1"/>
  <c r="K1017" s="1"/>
  <c r="L1017" s="1"/>
  <c r="M1017" s="1"/>
  <c r="G988"/>
  <c r="I988" s="1"/>
  <c r="G971"/>
  <c r="G969"/>
  <c r="G960"/>
  <c r="K960" s="1"/>
  <c r="G825"/>
  <c r="G824"/>
  <c r="G823"/>
  <c r="G816"/>
  <c r="I816" s="1"/>
  <c r="K816" s="1"/>
  <c r="L816" s="1"/>
  <c r="M816" s="1"/>
  <c r="G815"/>
  <c r="I815" s="1"/>
  <c r="K815" s="1"/>
  <c r="L815" s="1"/>
  <c r="M815" s="1"/>
  <c r="D706"/>
  <c r="G706" s="1"/>
  <c r="G705"/>
  <c r="D704"/>
  <c r="G704" s="1"/>
  <c r="G696"/>
  <c r="I696" s="1"/>
  <c r="L696" s="1"/>
  <c r="M696" s="1"/>
  <c r="G695"/>
  <c r="I695" s="1"/>
  <c r="L695" s="1"/>
  <c r="M695" s="1"/>
  <c r="G694"/>
  <c r="I694" s="1"/>
  <c r="L694" s="1"/>
  <c r="M694" s="1"/>
  <c r="G693"/>
  <c r="I693" s="1"/>
  <c r="L693" s="1"/>
  <c r="M693" s="1"/>
  <c r="G539"/>
  <c r="G538"/>
  <c r="G537"/>
  <c r="G536"/>
  <c r="G535"/>
  <c r="G534"/>
  <c r="G528"/>
  <c r="I528" s="1"/>
  <c r="L528" s="1"/>
  <c r="M528" s="1"/>
  <c r="M530" s="1"/>
  <c r="G450"/>
  <c r="G449"/>
  <c r="G448"/>
  <c r="G441"/>
  <c r="K441" s="1"/>
  <c r="I422"/>
  <c r="K422" s="1"/>
  <c r="L422" s="1"/>
  <c r="M422" s="1"/>
  <c r="G417"/>
  <c r="I417" s="1"/>
  <c r="K417" s="1"/>
  <c r="L417" s="1"/>
  <c r="M417" s="1"/>
  <c r="G416"/>
  <c r="I416" s="1"/>
  <c r="K416" s="1"/>
  <c r="L416" s="1"/>
  <c r="M416" s="1"/>
  <c r="G415"/>
  <c r="I415" s="1"/>
  <c r="K415" s="1"/>
  <c r="L415" s="1"/>
  <c r="M415" s="1"/>
  <c r="I390"/>
  <c r="L390" s="1"/>
  <c r="M390" s="1"/>
  <c r="G385"/>
  <c r="I385" s="1"/>
  <c r="K385" s="1"/>
  <c r="L385" s="1"/>
  <c r="M385" s="1"/>
  <c r="G384"/>
  <c r="I384" s="1"/>
  <c r="K384" s="1"/>
  <c r="L384" s="1"/>
  <c r="M384" s="1"/>
  <c r="G383"/>
  <c r="I383" s="1"/>
  <c r="K383" s="1"/>
  <c r="L383" s="1"/>
  <c r="M383" s="1"/>
  <c r="G330"/>
  <c r="G328"/>
  <c r="G315"/>
  <c r="I315" s="1"/>
  <c r="M288" l="1"/>
  <c r="M289" s="1"/>
  <c r="M290" s="1"/>
  <c r="M297" s="1"/>
  <c r="M298" s="1"/>
  <c r="M299" s="1"/>
  <c r="M300" s="1"/>
  <c r="M301" s="1"/>
  <c r="M302" s="1"/>
  <c r="M303" s="1"/>
  <c r="M304" s="1"/>
  <c r="M305" s="1"/>
  <c r="M306" s="1"/>
  <c r="M308" s="1"/>
  <c r="M908"/>
  <c r="M909" s="1"/>
  <c r="M1021"/>
  <c r="M1022" s="1"/>
  <c r="M1023" s="1"/>
  <c r="M1027" s="1"/>
  <c r="M1048"/>
  <c r="M819"/>
  <c r="M820" s="1"/>
  <c r="M821" s="1"/>
  <c r="M699"/>
  <c r="K988"/>
  <c r="L988" s="1"/>
  <c r="M988" s="1"/>
  <c r="L1237"/>
  <c r="M1237" s="1"/>
  <c r="L1263"/>
  <c r="M1263" s="1"/>
  <c r="L1343"/>
  <c r="M1343" s="1"/>
  <c r="L1316"/>
  <c r="M1316" s="1"/>
  <c r="L1341"/>
  <c r="M1341" s="1"/>
  <c r="L1213"/>
  <c r="M1213" s="1"/>
  <c r="L1239"/>
  <c r="M1239" s="1"/>
  <c r="L1265"/>
  <c r="M1265" s="1"/>
  <c r="L1290"/>
  <c r="M1290" s="1"/>
  <c r="K1375"/>
  <c r="L1375" s="1"/>
  <c r="M1375" s="1"/>
  <c r="M1398"/>
  <c r="M1399" s="1"/>
  <c r="M1423"/>
  <c r="M1424" s="1"/>
  <c r="M1429" s="1"/>
  <c r="M1430" s="1"/>
  <c r="M1431" s="1"/>
  <c r="M1432" s="1"/>
  <c r="M1433" s="1"/>
  <c r="M1338"/>
  <c r="M1339" s="1"/>
  <c r="M1370"/>
  <c r="M1312"/>
  <c r="M1313" s="1"/>
  <c r="M1234"/>
  <c r="M1235" s="1"/>
  <c r="M1209"/>
  <c r="M1210" s="1"/>
  <c r="M1286"/>
  <c r="M1287" s="1"/>
  <c r="L1212"/>
  <c r="M1212" s="1"/>
  <c r="L1214"/>
  <c r="M1214" s="1"/>
  <c r="L1264"/>
  <c r="M1264" s="1"/>
  <c r="L1317"/>
  <c r="M1317" s="1"/>
  <c r="L1238"/>
  <c r="M1238" s="1"/>
  <c r="L1289"/>
  <c r="M1289" s="1"/>
  <c r="L1291"/>
  <c r="M1291" s="1"/>
  <c r="L1342"/>
  <c r="M1342" s="1"/>
  <c r="L1374"/>
  <c r="M1374" s="1"/>
  <c r="K1401"/>
  <c r="L1401" s="1"/>
  <c r="M1401" s="1"/>
  <c r="M1261"/>
  <c r="L1315"/>
  <c r="M1315" s="1"/>
  <c r="K1402"/>
  <c r="L1402" s="1"/>
  <c r="M1402" s="1"/>
  <c r="M1814"/>
  <c r="M1789"/>
  <c r="I1664"/>
  <c r="K1664" s="1"/>
  <c r="L1664" s="1"/>
  <c r="M1664" s="1"/>
  <c r="I1676"/>
  <c r="K1676" s="1"/>
  <c r="L1676" s="1"/>
  <c r="M1676" s="1"/>
  <c r="L1695"/>
  <c r="M1695" s="1"/>
  <c r="L1711"/>
  <c r="M1711" s="1"/>
  <c r="L1723"/>
  <c r="M1723" s="1"/>
  <c r="K1743"/>
  <c r="L1743" s="1"/>
  <c r="M1743" s="1"/>
  <c r="M1593"/>
  <c r="M1594" s="1"/>
  <c r="M1595" s="1"/>
  <c r="K1687"/>
  <c r="L1687" s="1"/>
  <c r="M1687" s="1"/>
  <c r="K1734"/>
  <c r="L1734" s="1"/>
  <c r="M1734" s="1"/>
  <c r="L1712"/>
  <c r="M1712" s="1"/>
  <c r="I1710"/>
  <c r="L1717"/>
  <c r="M1717" s="1"/>
  <c r="I1742"/>
  <c r="K1742" s="1"/>
  <c r="L1713"/>
  <c r="M1713" s="1"/>
  <c r="K1665"/>
  <c r="L1665" s="1"/>
  <c r="M1665" s="1"/>
  <c r="I1663"/>
  <c r="K1663" s="1"/>
  <c r="L1663" s="1"/>
  <c r="M1663" s="1"/>
  <c r="I1666"/>
  <c r="K1666" s="1"/>
  <c r="L1666" s="1"/>
  <c r="M1666" s="1"/>
  <c r="K1670"/>
  <c r="L1670" s="1"/>
  <c r="M1670" s="1"/>
  <c r="I1671"/>
  <c r="K1671" s="1"/>
  <c r="G1076"/>
  <c r="I1076" s="1"/>
  <c r="K1076" s="1"/>
  <c r="L1076" s="1"/>
  <c r="M1076" s="1"/>
  <c r="I1070"/>
  <c r="L1070" s="1"/>
  <c r="M1070" s="1"/>
  <c r="M1072" s="1"/>
  <c r="M1074" s="1"/>
  <c r="G1596"/>
  <c r="I1596" s="1"/>
  <c r="K1596" s="1"/>
  <c r="L1596" s="1"/>
  <c r="M1596" s="1"/>
  <c r="I960"/>
  <c r="L960" s="1"/>
  <c r="M960" s="1"/>
  <c r="M964" s="1"/>
  <c r="G968"/>
  <c r="I968" s="1"/>
  <c r="K968" s="1"/>
  <c r="L968" s="1"/>
  <c r="M968" s="1"/>
  <c r="G996"/>
  <c r="I996" s="1"/>
  <c r="K996" s="1"/>
  <c r="L996" s="1"/>
  <c r="M996" s="1"/>
  <c r="G822"/>
  <c r="I822" s="1"/>
  <c r="K822" s="1"/>
  <c r="L822" s="1"/>
  <c r="M822" s="1"/>
  <c r="I441"/>
  <c r="L441" s="1"/>
  <c r="M441" s="1"/>
  <c r="M443" s="1"/>
  <c r="M445" s="1"/>
  <c r="M446" s="1"/>
  <c r="G703"/>
  <c r="I703" s="1"/>
  <c r="K703" s="1"/>
  <c r="L703" s="1"/>
  <c r="M703" s="1"/>
  <c r="G533"/>
  <c r="I533" s="1"/>
  <c r="K533" s="1"/>
  <c r="L533" s="1"/>
  <c r="M533" s="1"/>
  <c r="M531"/>
  <c r="M532" s="1"/>
  <c r="M419"/>
  <c r="M420" s="1"/>
  <c r="M421" s="1"/>
  <c r="M424" s="1"/>
  <c r="G327"/>
  <c r="I327" s="1"/>
  <c r="K327" s="1"/>
  <c r="L327" s="1"/>
  <c r="M327" s="1"/>
  <c r="G447"/>
  <c r="I447" s="1"/>
  <c r="K447" s="1"/>
  <c r="L447" s="1"/>
  <c r="M447" s="1"/>
  <c r="K315"/>
  <c r="L315" s="1"/>
  <c r="M315" s="1"/>
  <c r="M387"/>
  <c r="M910" l="1"/>
  <c r="M911" s="1"/>
  <c r="M912" s="1"/>
  <c r="M913" s="1"/>
  <c r="M914" s="1"/>
  <c r="M915" s="1"/>
  <c r="M916" s="1"/>
  <c r="M1028"/>
  <c r="M1029" s="1"/>
  <c r="M1030" s="1"/>
  <c r="M1031" s="1"/>
  <c r="M1032" s="1"/>
  <c r="M1033" s="1"/>
  <c r="M1049"/>
  <c r="M1050" s="1"/>
  <c r="M1054" s="1"/>
  <c r="M1055" s="1"/>
  <c r="M993"/>
  <c r="M992"/>
  <c r="M323"/>
  <c r="M324" s="1"/>
  <c r="M1266"/>
  <c r="M1268" s="1"/>
  <c r="M1269" s="1"/>
  <c r="M1270" s="1"/>
  <c r="M1271" s="1"/>
  <c r="M1272" s="1"/>
  <c r="M1273" s="1"/>
  <c r="M1274" s="1"/>
  <c r="M1275" s="1"/>
  <c r="M1277" s="1"/>
  <c r="M1292"/>
  <c r="M1294" s="1"/>
  <c r="M1295" s="1"/>
  <c r="M1296" s="1"/>
  <c r="M1297" s="1"/>
  <c r="M1298" s="1"/>
  <c r="M1240"/>
  <c r="M1242" s="1"/>
  <c r="M1243" s="1"/>
  <c r="M1244" s="1"/>
  <c r="M1245" s="1"/>
  <c r="M1246" s="1"/>
  <c r="M1247" s="1"/>
  <c r="M1248" s="1"/>
  <c r="M1249" s="1"/>
  <c r="M1251" s="1"/>
  <c r="M1434"/>
  <c r="M1435" s="1"/>
  <c r="M1436" s="1"/>
  <c r="M1437" s="1"/>
  <c r="M1439" s="1"/>
  <c r="M1318"/>
  <c r="M1320" s="1"/>
  <c r="M1321" s="1"/>
  <c r="M1322" s="1"/>
  <c r="M1323" s="1"/>
  <c r="M1371"/>
  <c r="M1372" s="1"/>
  <c r="M1377" s="1"/>
  <c r="M1379" s="1"/>
  <c r="M1380" s="1"/>
  <c r="M1381" s="1"/>
  <c r="M1382" s="1"/>
  <c r="M1215"/>
  <c r="M1217" s="1"/>
  <c r="M1218" s="1"/>
  <c r="M1219" s="1"/>
  <c r="M1220" s="1"/>
  <c r="M1344"/>
  <c r="M1346" s="1"/>
  <c r="M1347" s="1"/>
  <c r="M1348" s="1"/>
  <c r="M1349" s="1"/>
  <c r="M1403"/>
  <c r="M1405" s="1"/>
  <c r="M1406" s="1"/>
  <c r="M1407" s="1"/>
  <c r="M1408" s="1"/>
  <c r="M1815"/>
  <c r="M1816" s="1"/>
  <c r="M1819" s="1"/>
  <c r="M1790"/>
  <c r="M1791" s="1"/>
  <c r="M1794" s="1"/>
  <c r="M827"/>
  <c r="M828" s="1"/>
  <c r="M829" s="1"/>
  <c r="M830" s="1"/>
  <c r="M831" s="1"/>
  <c r="M1667"/>
  <c r="M1668" s="1"/>
  <c r="L1718"/>
  <c r="M1718" s="1"/>
  <c r="L1742"/>
  <c r="M1742" s="1"/>
  <c r="M1744" s="1"/>
  <c r="K1710"/>
  <c r="L1710" s="1"/>
  <c r="M1710" s="1"/>
  <c r="M1714" s="1"/>
  <c r="L1694"/>
  <c r="M1694" s="1"/>
  <c r="M1696" s="1"/>
  <c r="L1671"/>
  <c r="M1671" s="1"/>
  <c r="M1601"/>
  <c r="M1602" s="1"/>
  <c r="M1603" s="1"/>
  <c r="M1604" s="1"/>
  <c r="M1605" s="1"/>
  <c r="M965"/>
  <c r="M966" s="1"/>
  <c r="M973" s="1"/>
  <c r="M974" s="1"/>
  <c r="M975" s="1"/>
  <c r="M1075"/>
  <c r="M1080" s="1"/>
  <c r="M1081" s="1"/>
  <c r="M1082" s="1"/>
  <c r="M1083" s="1"/>
  <c r="M1084" s="1"/>
  <c r="M540"/>
  <c r="M541" s="1"/>
  <c r="M542" s="1"/>
  <c r="M701"/>
  <c r="M702" s="1"/>
  <c r="M708" s="1"/>
  <c r="M451"/>
  <c r="M452" s="1"/>
  <c r="M453" s="1"/>
  <c r="M454" s="1"/>
  <c r="M455" s="1"/>
  <c r="M426"/>
  <c r="M427" s="1"/>
  <c r="M428" s="1"/>
  <c r="M429" s="1"/>
  <c r="M430" s="1"/>
  <c r="M431" s="1"/>
  <c r="M388"/>
  <c r="M389" s="1"/>
  <c r="M397" s="1"/>
  <c r="M994" l="1"/>
  <c r="M1001" s="1"/>
  <c r="M1002" s="1"/>
  <c r="M1003" s="1"/>
  <c r="M1004" s="1"/>
  <c r="M1005" s="1"/>
  <c r="M1008" s="1"/>
  <c r="M1009" s="1"/>
  <c r="M1011" s="1"/>
  <c r="M1034"/>
  <c r="M1035" s="1"/>
  <c r="M976"/>
  <c r="M977" s="1"/>
  <c r="M325"/>
  <c r="M332" s="1"/>
  <c r="M333" s="1"/>
  <c r="M334" s="1"/>
  <c r="M335" s="1"/>
  <c r="M336" s="1"/>
  <c r="M339" s="1"/>
  <c r="M1299"/>
  <c r="M1300" s="1"/>
  <c r="M1301" s="1"/>
  <c r="M1303" s="1"/>
  <c r="M1221"/>
  <c r="M1222" s="1"/>
  <c r="M1223" s="1"/>
  <c r="M1224" s="1"/>
  <c r="M1226" s="1"/>
  <c r="M1383"/>
  <c r="M1384" s="1"/>
  <c r="M1385" s="1"/>
  <c r="M1386" s="1"/>
  <c r="M1388" s="1"/>
  <c r="M1389" s="1"/>
  <c r="M1324"/>
  <c r="M1325" s="1"/>
  <c r="M1326" s="1"/>
  <c r="M1327" s="1"/>
  <c r="M1329" s="1"/>
  <c r="M1697"/>
  <c r="M1698" s="1"/>
  <c r="M1409"/>
  <c r="M1410" s="1"/>
  <c r="M1411" s="1"/>
  <c r="M1412" s="1"/>
  <c r="M1414" s="1"/>
  <c r="M1415" s="1"/>
  <c r="M1350"/>
  <c r="M1351" s="1"/>
  <c r="M1352" s="1"/>
  <c r="M1353" s="1"/>
  <c r="M1355" s="1"/>
  <c r="M1672"/>
  <c r="M1673" s="1"/>
  <c r="M1674" s="1"/>
  <c r="M1821"/>
  <c r="M1822" s="1"/>
  <c r="M1823" s="1"/>
  <c r="M1824" s="1"/>
  <c r="M1825" s="1"/>
  <c r="M1826" s="1"/>
  <c r="M1796"/>
  <c r="M1797" s="1"/>
  <c r="M1798" s="1"/>
  <c r="M1799" s="1"/>
  <c r="M1800" s="1"/>
  <c r="M1801" s="1"/>
  <c r="M1715"/>
  <c r="M1719" s="1"/>
  <c r="M1608"/>
  <c r="M1609" s="1"/>
  <c r="M1611" s="1"/>
  <c r="M1606"/>
  <c r="M1607" s="1"/>
  <c r="M1087"/>
  <c r="M1088" s="1"/>
  <c r="M1090" s="1"/>
  <c r="M1085"/>
  <c r="M1086" s="1"/>
  <c r="M1056"/>
  <c r="M1057" s="1"/>
  <c r="M1058" s="1"/>
  <c r="M1059" s="1"/>
  <c r="M1060" s="1"/>
  <c r="M832"/>
  <c r="M833" s="1"/>
  <c r="M834"/>
  <c r="M835" s="1"/>
  <c r="M837" s="1"/>
  <c r="M709"/>
  <c r="M710" s="1"/>
  <c r="M543"/>
  <c r="M544" s="1"/>
  <c r="M432"/>
  <c r="M433" s="1"/>
  <c r="M435" s="1"/>
  <c r="M399"/>
  <c r="M400" s="1"/>
  <c r="M401" s="1"/>
  <c r="M402" s="1"/>
  <c r="M403" s="1"/>
  <c r="M404" s="1"/>
  <c r="M456"/>
  <c r="M457" s="1"/>
  <c r="M458"/>
  <c r="M459" s="1"/>
  <c r="M461" s="1"/>
  <c r="M1006" l="1"/>
  <c r="M1007" s="1"/>
  <c r="M978"/>
  <c r="M979" s="1"/>
  <c r="M337"/>
  <c r="M338" s="1"/>
  <c r="M340"/>
  <c r="M342" s="1"/>
  <c r="M1745"/>
  <c r="M1746" s="1"/>
  <c r="M1747" s="1"/>
  <c r="M1748" s="1"/>
  <c r="M1827"/>
  <c r="M1828" s="1"/>
  <c r="M1830" s="1"/>
  <c r="M1802"/>
  <c r="M1803" s="1"/>
  <c r="M1805" s="1"/>
  <c r="M1720"/>
  <c r="M1721" s="1"/>
  <c r="M1675"/>
  <c r="M1677" s="1"/>
  <c r="M1699"/>
  <c r="M1700" s="1"/>
  <c r="M1061"/>
  <c r="M1062" s="1"/>
  <c r="M1064" s="1"/>
  <c r="M1037"/>
  <c r="M711"/>
  <c r="M712" s="1"/>
  <c r="M545"/>
  <c r="M546" s="1"/>
  <c r="M405"/>
  <c r="M406" s="1"/>
  <c r="M408" s="1"/>
  <c r="M980" l="1"/>
  <c r="M981" s="1"/>
  <c r="M983" s="1"/>
  <c r="M1722"/>
  <c r="M1724" s="1"/>
  <c r="M1749"/>
  <c r="M1750" s="1"/>
  <c r="M1751" s="1"/>
  <c r="M1701"/>
  <c r="M1702" s="1"/>
  <c r="M1703" s="1"/>
  <c r="M1678"/>
  <c r="M1679" s="1"/>
  <c r="M1680" s="1"/>
  <c r="M713"/>
  <c r="M714" s="1"/>
  <c r="M547"/>
  <c r="M548" s="1"/>
  <c r="M549" s="1"/>
  <c r="M551" s="1"/>
  <c r="M1725" l="1"/>
  <c r="M1726" s="1"/>
  <c r="M1727" s="1"/>
  <c r="M1752"/>
  <c r="M1753" s="1"/>
  <c r="M1754" s="1"/>
  <c r="M1704"/>
  <c r="M1705" s="1"/>
  <c r="M1706" s="1"/>
  <c r="M1681"/>
  <c r="M1682" s="1"/>
  <c r="M1683" s="1"/>
  <c r="M1728" l="1"/>
  <c r="M1729" s="1"/>
  <c r="M1730" s="1"/>
  <c r="G1648" l="1"/>
  <c r="G1647"/>
  <c r="G1640"/>
  <c r="I1640" s="1"/>
  <c r="K1640" s="1"/>
  <c r="G1629"/>
  <c r="G1624"/>
  <c r="G1623"/>
  <c r="G1619"/>
  <c r="D1619"/>
  <c r="G1618"/>
  <c r="G1617"/>
  <c r="G1616"/>
  <c r="I1616" s="1"/>
  <c r="K1616" s="1"/>
  <c r="M797"/>
  <c r="M796"/>
  <c r="G790"/>
  <c r="G789"/>
  <c r="D1573"/>
  <c r="G1573" s="1"/>
  <c r="G1572"/>
  <c r="D1571"/>
  <c r="G1571" s="1"/>
  <c r="G1565"/>
  <c r="I1565" s="1"/>
  <c r="K1565" s="1"/>
  <c r="L1565" s="1"/>
  <c r="M1565" s="1"/>
  <c r="G1564"/>
  <c r="I1564" s="1"/>
  <c r="K1564" s="1"/>
  <c r="L1564" s="1"/>
  <c r="M1564" s="1"/>
  <c r="M1567" l="1"/>
  <c r="M1568" s="1"/>
  <c r="M1569" s="1"/>
  <c r="L1647"/>
  <c r="M1647" s="1"/>
  <c r="L1619"/>
  <c r="M1619" s="1"/>
  <c r="L1617"/>
  <c r="M1617" s="1"/>
  <c r="L1629"/>
  <c r="M1629" s="1"/>
  <c r="L1640"/>
  <c r="M1640" s="1"/>
  <c r="L1648"/>
  <c r="M1648" s="1"/>
  <c r="L1616"/>
  <c r="M1616" s="1"/>
  <c r="L1624"/>
  <c r="M1624" s="1"/>
  <c r="G1570"/>
  <c r="I1570" s="1"/>
  <c r="K1570" s="1"/>
  <c r="L1570" s="1"/>
  <c r="M1570" s="1"/>
  <c r="L790"/>
  <c r="M790" s="1"/>
  <c r="L789"/>
  <c r="M789" s="1"/>
  <c r="M1649" l="1"/>
  <c r="M793"/>
  <c r="L1618"/>
  <c r="M1618" s="1"/>
  <c r="M1620" s="1"/>
  <c r="M1575"/>
  <c r="M1576" s="1"/>
  <c r="M1577" s="1"/>
  <c r="M1578" s="1"/>
  <c r="M1579" s="1"/>
  <c r="L1623"/>
  <c r="M1623" s="1"/>
  <c r="M1880"/>
  <c r="M1878"/>
  <c r="M1876"/>
  <c r="M1875"/>
  <c r="G1869"/>
  <c r="I1869" s="1"/>
  <c r="M1853"/>
  <c r="M1851"/>
  <c r="M1849"/>
  <c r="M1848"/>
  <c r="G1844"/>
  <c r="K1844" s="1"/>
  <c r="G1843"/>
  <c r="K1843" s="1"/>
  <c r="G1842"/>
  <c r="K1842" s="1"/>
  <c r="G1841"/>
  <c r="K1841" s="1"/>
  <c r="G1840"/>
  <c r="K1840" s="1"/>
  <c r="E1839"/>
  <c r="G1839" s="1"/>
  <c r="G1838"/>
  <c r="K1838" s="1"/>
  <c r="L1838" s="1"/>
  <c r="M1838" s="1"/>
  <c r="G1762"/>
  <c r="I1762" s="1"/>
  <c r="K1762" s="1"/>
  <c r="L1762" s="1"/>
  <c r="M1762" s="1"/>
  <c r="G1761"/>
  <c r="I1761" s="1"/>
  <c r="K1761" s="1"/>
  <c r="L1761" s="1"/>
  <c r="M1761" s="1"/>
  <c r="G1760"/>
  <c r="I1760" s="1"/>
  <c r="K1760" s="1"/>
  <c r="L1760" s="1"/>
  <c r="M1760" s="1"/>
  <c r="M1908"/>
  <c r="M1907"/>
  <c r="M1905"/>
  <c r="M1904"/>
  <c r="G1898"/>
  <c r="I1898" s="1"/>
  <c r="G1187"/>
  <c r="G1186"/>
  <c r="G1180"/>
  <c r="I1180" s="1"/>
  <c r="L1180" s="1"/>
  <c r="M1180" s="1"/>
  <c r="M1182" s="1"/>
  <c r="G1155"/>
  <c r="K1155" s="1"/>
  <c r="G1136"/>
  <c r="G1135"/>
  <c r="G1130"/>
  <c r="I1130" s="1"/>
  <c r="L1130" s="1"/>
  <c r="M1130" s="1"/>
  <c r="G1129"/>
  <c r="I1129" s="1"/>
  <c r="L1129" s="1"/>
  <c r="M1129" s="1"/>
  <c r="G1128"/>
  <c r="I1128" s="1"/>
  <c r="L1128" s="1"/>
  <c r="M1128" s="1"/>
  <c r="G1098"/>
  <c r="G1097"/>
  <c r="K1097" s="1"/>
  <c r="G1096"/>
  <c r="K1096" s="1"/>
  <c r="G771"/>
  <c r="G770"/>
  <c r="G765"/>
  <c r="I765" s="1"/>
  <c r="L765" s="1"/>
  <c r="M765" s="1"/>
  <c r="G764"/>
  <c r="I764" s="1"/>
  <c r="L764" s="1"/>
  <c r="M764" s="1"/>
  <c r="G763"/>
  <c r="I763" s="1"/>
  <c r="L763" s="1"/>
  <c r="M763" s="1"/>
  <c r="G762"/>
  <c r="I762" s="1"/>
  <c r="L762" s="1"/>
  <c r="M762" s="1"/>
  <c r="D740"/>
  <c r="G740" s="1"/>
  <c r="G739"/>
  <c r="D738"/>
  <c r="G738" s="1"/>
  <c r="G730"/>
  <c r="I730" s="1"/>
  <c r="L730" s="1"/>
  <c r="M730" s="1"/>
  <c r="G729"/>
  <c r="I729" s="1"/>
  <c r="L729" s="1"/>
  <c r="M729" s="1"/>
  <c r="G728"/>
  <c r="I728" s="1"/>
  <c r="K728" s="1"/>
  <c r="L728" s="1"/>
  <c r="M728" s="1"/>
  <c r="G671"/>
  <c r="G670"/>
  <c r="G669"/>
  <c r="G661"/>
  <c r="I661" s="1"/>
  <c r="L661" s="1"/>
  <c r="M661" s="1"/>
  <c r="G660"/>
  <c r="I660" s="1"/>
  <c r="L660" s="1"/>
  <c r="M660" s="1"/>
  <c r="G659"/>
  <c r="I659" s="1"/>
  <c r="K659" s="1"/>
  <c r="L659" s="1"/>
  <c r="M659" s="1"/>
  <c r="G510"/>
  <c r="G509"/>
  <c r="G508"/>
  <c r="G507"/>
  <c r="G506"/>
  <c r="G505"/>
  <c r="G499"/>
  <c r="G596"/>
  <c r="G595"/>
  <c r="G594"/>
  <c r="G588"/>
  <c r="I588" s="1"/>
  <c r="L588" s="1"/>
  <c r="M588" s="1"/>
  <c r="M590" s="1"/>
  <c r="G566"/>
  <c r="G565"/>
  <c r="G559"/>
  <c r="I559" s="1"/>
  <c r="L559" s="1"/>
  <c r="M559" s="1"/>
  <c r="M561" s="1"/>
  <c r="G481"/>
  <c r="G480"/>
  <c r="G479"/>
  <c r="G478"/>
  <c r="G477"/>
  <c r="G476"/>
  <c r="G475"/>
  <c r="G474"/>
  <c r="G468"/>
  <c r="I468" s="1"/>
  <c r="L468" s="1"/>
  <c r="M468" s="1"/>
  <c r="M470" s="1"/>
  <c r="G256"/>
  <c r="G255"/>
  <c r="G254"/>
  <c r="G246"/>
  <c r="K246" s="1"/>
  <c r="G245"/>
  <c r="K245" s="1"/>
  <c r="G243"/>
  <c r="K243" s="1"/>
  <c r="G237"/>
  <c r="K237" s="1"/>
  <c r="G215"/>
  <c r="G214"/>
  <c r="G206"/>
  <c r="L206" s="1"/>
  <c r="M206" s="1"/>
  <c r="G205"/>
  <c r="L205" s="1"/>
  <c r="M205" s="1"/>
  <c r="G204"/>
  <c r="L204" s="1"/>
  <c r="M204" s="1"/>
  <c r="G203"/>
  <c r="L203" s="1"/>
  <c r="M203" s="1"/>
  <c r="G30"/>
  <c r="G29"/>
  <c r="G28"/>
  <c r="G20"/>
  <c r="L20" s="1"/>
  <c r="M20" s="1"/>
  <c r="G19"/>
  <c r="L19" s="1"/>
  <c r="M19" s="1"/>
  <c r="G21"/>
  <c r="L21" s="1"/>
  <c r="M21" s="1"/>
  <c r="G13"/>
  <c r="K13" s="1"/>
  <c r="G10"/>
  <c r="K10" s="1"/>
  <c r="M1764" l="1"/>
  <c r="M665"/>
  <c r="M666" s="1"/>
  <c r="M667" s="1"/>
  <c r="M794"/>
  <c r="M799" s="1"/>
  <c r="M800" s="1"/>
  <c r="M801" s="1"/>
  <c r="M802" s="1"/>
  <c r="M803" s="1"/>
  <c r="M733"/>
  <c r="G217"/>
  <c r="G213" s="1"/>
  <c r="I213" s="1"/>
  <c r="K213" s="1"/>
  <c r="L213" s="1"/>
  <c r="M213" s="1"/>
  <c r="J749"/>
  <c r="J715"/>
  <c r="M715" s="1"/>
  <c r="M716" s="1"/>
  <c r="M717" s="1"/>
  <c r="M719" s="1"/>
  <c r="M1650"/>
  <c r="M1651" s="1"/>
  <c r="M1621"/>
  <c r="M1625" s="1"/>
  <c r="M1582"/>
  <c r="M1583" s="1"/>
  <c r="M1585" s="1"/>
  <c r="M1580"/>
  <c r="M1581" s="1"/>
  <c r="G1188"/>
  <c r="G1185" s="1"/>
  <c r="I1185" s="1"/>
  <c r="K1185" s="1"/>
  <c r="L1185" s="1"/>
  <c r="M1185" s="1"/>
  <c r="L1841"/>
  <c r="M1841" s="1"/>
  <c r="L1843"/>
  <c r="M1843" s="1"/>
  <c r="L1840"/>
  <c r="M1840" s="1"/>
  <c r="L1842"/>
  <c r="M1842" s="1"/>
  <c r="L1844"/>
  <c r="M1844" s="1"/>
  <c r="K1869"/>
  <c r="L1869" s="1"/>
  <c r="M1869" s="1"/>
  <c r="M1870" s="1"/>
  <c r="K1839"/>
  <c r="L1839" s="1"/>
  <c r="M1839" s="1"/>
  <c r="K1898"/>
  <c r="L1898" s="1"/>
  <c r="M1898" s="1"/>
  <c r="M1899" s="1"/>
  <c r="G1138"/>
  <c r="G1134" s="1"/>
  <c r="I1134" s="1"/>
  <c r="K1134" s="1"/>
  <c r="L1134" s="1"/>
  <c r="M1134" s="1"/>
  <c r="G773"/>
  <c r="G769" s="1"/>
  <c r="I769" s="1"/>
  <c r="K769" s="1"/>
  <c r="L769" s="1"/>
  <c r="M769" s="1"/>
  <c r="G737"/>
  <c r="I737" s="1"/>
  <c r="K737" s="1"/>
  <c r="L737" s="1"/>
  <c r="M737" s="1"/>
  <c r="G1110"/>
  <c r="G1106" s="1"/>
  <c r="I1106" s="1"/>
  <c r="K1106" s="1"/>
  <c r="L1106" s="1"/>
  <c r="M1106" s="1"/>
  <c r="I1155"/>
  <c r="L1155" s="1"/>
  <c r="M1155" s="1"/>
  <c r="M1157" s="1"/>
  <c r="M1158" s="1"/>
  <c r="M1159" s="1"/>
  <c r="M1163" s="1"/>
  <c r="G668"/>
  <c r="I668" s="1"/>
  <c r="K668" s="1"/>
  <c r="L668" s="1"/>
  <c r="M668" s="1"/>
  <c r="M1131"/>
  <c r="K1098"/>
  <c r="L1098" s="1"/>
  <c r="M1098" s="1"/>
  <c r="M1183"/>
  <c r="M1184" s="1"/>
  <c r="L1096"/>
  <c r="M1096" s="1"/>
  <c r="L1097"/>
  <c r="M1097" s="1"/>
  <c r="M766"/>
  <c r="G567"/>
  <c r="G564" s="1"/>
  <c r="I564" s="1"/>
  <c r="K564" s="1"/>
  <c r="L564" s="1"/>
  <c r="M564" s="1"/>
  <c r="G504"/>
  <c r="I504" s="1"/>
  <c r="K504" s="1"/>
  <c r="L504" s="1"/>
  <c r="M504" s="1"/>
  <c r="M511" s="1"/>
  <c r="M512" s="1"/>
  <c r="G257"/>
  <c r="G253" s="1"/>
  <c r="I253" s="1"/>
  <c r="K253" s="1"/>
  <c r="L253" s="1"/>
  <c r="M253" s="1"/>
  <c r="G597"/>
  <c r="G593" s="1"/>
  <c r="I593" s="1"/>
  <c r="K593" s="1"/>
  <c r="L593" s="1"/>
  <c r="M593" s="1"/>
  <c r="K499"/>
  <c r="L499" s="1"/>
  <c r="M499" s="1"/>
  <c r="G473"/>
  <c r="I473" s="1"/>
  <c r="K473" s="1"/>
  <c r="L473" s="1"/>
  <c r="M473" s="1"/>
  <c r="M562"/>
  <c r="M563" s="1"/>
  <c r="M471"/>
  <c r="M472" s="1"/>
  <c r="M591"/>
  <c r="M592" s="1"/>
  <c r="L237"/>
  <c r="M237" s="1"/>
  <c r="L243"/>
  <c r="M243" s="1"/>
  <c r="L245"/>
  <c r="M245" s="1"/>
  <c r="L246"/>
  <c r="M246" s="1"/>
  <c r="L13"/>
  <c r="M13" s="1"/>
  <c r="L10"/>
  <c r="M10" s="1"/>
  <c r="G31"/>
  <c r="G27" s="1"/>
  <c r="I27" s="1"/>
  <c r="K27" s="1"/>
  <c r="L27" s="1"/>
  <c r="M27" s="1"/>
  <c r="M210"/>
  <c r="M1765" l="1"/>
  <c r="M1766" s="1"/>
  <c r="M1769" s="1"/>
  <c r="M1103"/>
  <c r="M804"/>
  <c r="M805" s="1"/>
  <c r="M250"/>
  <c r="M24"/>
  <c r="M25" s="1"/>
  <c r="M26" s="1"/>
  <c r="M32" s="1"/>
  <c r="M1189"/>
  <c r="M1190" s="1"/>
  <c r="M1191" s="1"/>
  <c r="M1652"/>
  <c r="M1653" s="1"/>
  <c r="M1626"/>
  <c r="M1627" s="1"/>
  <c r="M672"/>
  <c r="M673" s="1"/>
  <c r="M674" s="1"/>
  <c r="M1855"/>
  <c r="M1856" s="1"/>
  <c r="M1857" s="1"/>
  <c r="M1858" s="1"/>
  <c r="M482"/>
  <c r="M483" s="1"/>
  <c r="M484" s="1"/>
  <c r="M1871"/>
  <c r="M1872" s="1"/>
  <c r="M1882" s="1"/>
  <c r="M1900"/>
  <c r="M1901" s="1"/>
  <c r="M1910" s="1"/>
  <c r="M1911" s="1"/>
  <c r="M1912" s="1"/>
  <c r="M1164"/>
  <c r="M1165" s="1"/>
  <c r="M1132"/>
  <c r="M1133" s="1"/>
  <c r="M1139" s="1"/>
  <c r="M1140" s="1"/>
  <c r="M1141" s="1"/>
  <c r="M767"/>
  <c r="M768" s="1"/>
  <c r="M774" s="1"/>
  <c r="M735"/>
  <c r="M736" s="1"/>
  <c r="M742" s="1"/>
  <c r="M568"/>
  <c r="M569" s="1"/>
  <c r="M570" s="1"/>
  <c r="M598"/>
  <c r="M599" s="1"/>
  <c r="M600" s="1"/>
  <c r="M513"/>
  <c r="M514" s="1"/>
  <c r="M515" s="1"/>
  <c r="M211"/>
  <c r="M212" s="1"/>
  <c r="M1771" l="1"/>
  <c r="M1772" s="1"/>
  <c r="M1773" s="1"/>
  <c r="M1774" s="1"/>
  <c r="M1775" s="1"/>
  <c r="M1776" s="1"/>
  <c r="M1777" s="1"/>
  <c r="M1778" s="1"/>
  <c r="M1780" s="1"/>
  <c r="M806"/>
  <c r="M807" s="1"/>
  <c r="M808" s="1"/>
  <c r="M810" s="1"/>
  <c r="M33"/>
  <c r="M34" s="1"/>
  <c r="M1628"/>
  <c r="M1630" s="1"/>
  <c r="M1654"/>
  <c r="M1655" s="1"/>
  <c r="M1656" s="1"/>
  <c r="M1859"/>
  <c r="M1862" s="1"/>
  <c r="M1863" s="1"/>
  <c r="M1883"/>
  <c r="M1884" s="1"/>
  <c r="M1913"/>
  <c r="M1914" s="1"/>
  <c r="M1192"/>
  <c r="M1193" s="1"/>
  <c r="M1142"/>
  <c r="M1143" s="1"/>
  <c r="M1104"/>
  <c r="M1105" s="1"/>
  <c r="M1111" s="1"/>
  <c r="M1112" s="1"/>
  <c r="M1113" s="1"/>
  <c r="M1114" s="1"/>
  <c r="M1115" s="1"/>
  <c r="M1166"/>
  <c r="M1167" s="1"/>
  <c r="M775"/>
  <c r="M776" s="1"/>
  <c r="M743"/>
  <c r="M744" s="1"/>
  <c r="M675"/>
  <c r="M676" s="1"/>
  <c r="M516"/>
  <c r="M517" s="1"/>
  <c r="M601"/>
  <c r="M602" s="1"/>
  <c r="M571"/>
  <c r="M572" s="1"/>
  <c r="M485"/>
  <c r="M486" s="1"/>
  <c r="M251"/>
  <c r="M252" s="1"/>
  <c r="M259" s="1"/>
  <c r="M218"/>
  <c r="M214"/>
  <c r="M219" s="1"/>
  <c r="M1116" l="1"/>
  <c r="M1117" s="1"/>
  <c r="M35"/>
  <c r="M36" s="1"/>
  <c r="M1860"/>
  <c r="M1861" s="1"/>
  <c r="M1631"/>
  <c r="M1632" s="1"/>
  <c r="M1633" s="1"/>
  <c r="M1657"/>
  <c r="M1658" s="1"/>
  <c r="M1659" s="1"/>
  <c r="M1885"/>
  <c r="M1886" s="1"/>
  <c r="M1915"/>
  <c r="M1916" s="1"/>
  <c r="M1917"/>
  <c r="M1146"/>
  <c r="M1147" s="1"/>
  <c r="M1149" s="1"/>
  <c r="M1144"/>
  <c r="M1145" s="1"/>
  <c r="M1168"/>
  <c r="M1169" s="1"/>
  <c r="M1194"/>
  <c r="M1195" s="1"/>
  <c r="M745"/>
  <c r="M746" s="1"/>
  <c r="M777"/>
  <c r="M778" s="1"/>
  <c r="M677"/>
  <c r="M678" s="1"/>
  <c r="M518"/>
  <c r="M519" s="1"/>
  <c r="M520" s="1"/>
  <c r="M522" s="1"/>
  <c r="M260"/>
  <c r="M261" s="1"/>
  <c r="M573"/>
  <c r="M574" s="1"/>
  <c r="M603"/>
  <c r="M604" s="1"/>
  <c r="M487"/>
  <c r="M488" s="1"/>
  <c r="M220"/>
  <c r="M1118" l="1"/>
  <c r="M1119" s="1"/>
  <c r="M1121" s="1"/>
  <c r="M1122" s="1"/>
  <c r="M1123" s="1"/>
  <c r="M37"/>
  <c r="M38" s="1"/>
  <c r="M1634"/>
  <c r="M1635" s="1"/>
  <c r="M1636" s="1"/>
  <c r="M1918"/>
  <c r="M1887"/>
  <c r="M1888" s="1"/>
  <c r="M1196"/>
  <c r="M1197" s="1"/>
  <c r="M1198" s="1"/>
  <c r="M1200" s="1"/>
  <c r="M1170"/>
  <c r="M1171" s="1"/>
  <c r="M1172" s="1"/>
  <c r="M1174" s="1"/>
  <c r="M779"/>
  <c r="M780" s="1"/>
  <c r="M747"/>
  <c r="M748" s="1"/>
  <c r="M679"/>
  <c r="M680" s="1"/>
  <c r="M681" s="1"/>
  <c r="M683" s="1"/>
  <c r="M575"/>
  <c r="M576" s="1"/>
  <c r="M577" s="1"/>
  <c r="M578" s="1"/>
  <c r="M262"/>
  <c r="M263" s="1"/>
  <c r="M489"/>
  <c r="M490" s="1"/>
  <c r="M491" s="1"/>
  <c r="M493" s="1"/>
  <c r="M605"/>
  <c r="M606" s="1"/>
  <c r="M607" s="1"/>
  <c r="M609" s="1"/>
  <c r="M221"/>
  <c r="M222" s="1"/>
  <c r="M39" l="1"/>
  <c r="M40" s="1"/>
  <c r="M1889"/>
  <c r="M1890" s="1"/>
  <c r="M1891" s="1"/>
  <c r="M1893" s="1"/>
  <c r="M749"/>
  <c r="M750" s="1"/>
  <c r="M751" s="1"/>
  <c r="M753" s="1"/>
  <c r="M781"/>
  <c r="M782" s="1"/>
  <c r="M783" s="1"/>
  <c r="M785" s="1"/>
  <c r="M264"/>
  <c r="M265" s="1"/>
  <c r="M223"/>
  <c r="M224" s="1"/>
  <c r="M43" l="1"/>
  <c r="M42"/>
  <c r="M266"/>
  <c r="M267" s="1"/>
  <c r="M225"/>
  <c r="M226" s="1"/>
  <c r="M228" s="1"/>
  <c r="M229" s="1"/>
  <c r="M268" l="1"/>
  <c r="M270" s="1"/>
  <c r="M502"/>
  <c r="M500"/>
  <c r="M501"/>
</calcChain>
</file>

<file path=xl/sharedStrings.xml><?xml version="1.0" encoding="utf-8"?>
<sst xmlns="http://schemas.openxmlformats.org/spreadsheetml/2006/main" count="3128" uniqueCount="708">
  <si>
    <t xml:space="preserve">Point Wiring for Light/ Fan/ exhaust fan with 2runs of 1.1 kV grade  FRLS PVC 1.5 Sq.mm    &amp; 1 run of  1.5 Sq.mm    multi strand   Copper wires , run in and including 25 mm dia  Heavy duty PVC conduits concealed in wall / ceiling/above false ceiling  conforming to IS including all accessories such as junction boxes, conduit bends elbows  and ceiling rose, anodised GI Switch box with modular switch and the box covered  with front plate. </t>
  </si>
  <si>
    <t>Nos</t>
  </si>
  <si>
    <t>MV Cables</t>
  </si>
  <si>
    <t>Rmt</t>
  </si>
  <si>
    <t>No</t>
  </si>
  <si>
    <t xml:space="preserve">b) 4 runs of 6 Sq.mm    wires with 2 run of 4  Sq.mm     wire in  32  mm Dia PVC conduit. </t>
  </si>
  <si>
    <t>Ceiling Fans</t>
  </si>
  <si>
    <t xml:space="preserve">Supply &amp;Fixing of 1200 mm sweep Ceiling fan with standard down rod, all accessories Electrical connections.   Including fixing  materials required. </t>
  </si>
  <si>
    <t>Exhaust Fans</t>
  </si>
  <si>
    <t xml:space="preserve">Supply and Installation of heavy duty Exhaust fans with Metallic blades following size sweep with gravity louvres shutters Exhaust fans with Metallic blades of following </t>
  </si>
  <si>
    <t>Supply Installation Testing and commissioning of TPN MCB Double door Distribution boards dust and  vermin  protected and rated for 415V Three Phase AC supply operation including incoming  MCB   /ELCB as per specifications and required capacity  Neutral bar and Earth terminal complete as required and installed in flush with wall including all fixing materials required. MCBs shall conform to IS : 8828 and ELCB /RCCB shall conform to IS : 12640</t>
  </si>
  <si>
    <t>Supply Installation Testing and commissioning of TPN MCB Double door Distribution boards dust and  vermin  protected and rated for 415V Three Phase AC supply operation including incoming  MCB   /ELCB as per specifications and required capacity  Neutral bar and Earth terminal complete as required and installed in flush with wall including all fixing materials required. MCBs shall conform : 8828 and ELCB /RCCB shall conform to IS : 12640</t>
  </si>
  <si>
    <t xml:space="preserve">DOMESTIC TYPE MODULAR AND INDUSTRIAL  SOCKETS </t>
  </si>
  <si>
    <t>a) 2runs of 4Sq.mm    wires with 1run of 2.5 Sq.mm    wires in 25 mm dia conduit</t>
  </si>
  <si>
    <t xml:space="preserve">Supply and laying of 25mm dia. PVC conduit concealed in wall/  ceiling/floor including all accessories such as junction boxes, conduit bends, etc completed as required for Telephones  etc., </t>
  </si>
  <si>
    <t xml:space="preserve">Supply and fixing of Telephone outlet (RJ11) with anodised GI box    with  front plate and plug in type telephone socket . </t>
  </si>
  <si>
    <t>Supply and laying of 2pair 0.5mm dia PVC insulated Copper conductor Telephone wire  conforming to   DOT Specification</t>
  </si>
  <si>
    <t>Supply,Testing and commissioning of the following number of Loops Microprocessor based addressable type (EN / UL approved) Fire alarm control panel with Zonal Indications, supervised inputs, supervised and non-supervised outputs,Zener barriers, two way media converter / Signal booster for in / out network connectivity with OF cableand with battery Power  pack as per specifications.</t>
  </si>
  <si>
    <t xml:space="preserve">MULTI SENSOR DETECTORS  </t>
  </si>
  <si>
    <t xml:space="preserve">Supply installation, testing and commissioning of analog addressable type multi sensor (smoke / heat) photo electric detectors with LED indication lamp.                                                                                      </t>
  </si>
  <si>
    <t>ELECTRONIC  HOOTERS:</t>
  </si>
  <si>
    <t>MANUAL CALL POINTS:</t>
  </si>
  <si>
    <t>Supply and Installation of analogue addressable type Pull type Manual call Stations with monitor module</t>
  </si>
  <si>
    <t>FAULT ISOLATION MODULE:</t>
  </si>
  <si>
    <t>Supply and installation fault isolator modules along with all fixing accessories.</t>
  </si>
  <si>
    <t>Each</t>
  </si>
  <si>
    <t>CABLE:</t>
  </si>
  <si>
    <t>Supplying, testing and commissioning of 1100V grade FIRE RESITANCE LOW SMOKE PVC copper conductor  twisted pair cables.</t>
  </si>
  <si>
    <t xml:space="preserve">b ) Supply,laying,testing and commissioning of  2C x 1.5 sq.mm cable of 1.1 KV Grade XLPE , insulated, sheathed steel armoured with  Copper Conductor Power Cables (  YWY ) should conform to   IS 1554 ( Part I ). The rates quoted for laying shall include laying of cables on surface with saddles,screws etc. including material and labour charges etc complete as per site requirement. </t>
  </si>
  <si>
    <t>2A, control fuse - 3 Nos.</t>
  </si>
  <si>
    <t>RYB indicating lamps - 1 Set</t>
  </si>
  <si>
    <t>BUS BAR</t>
  </si>
  <si>
    <t>Two numbers of earthing terminals - one on each side of the panel with earth strip run inside the panel</t>
  </si>
  <si>
    <t>INCOMER</t>
  </si>
  <si>
    <t>OUTGOINGS</t>
  </si>
  <si>
    <t>Supply, laying and commissioning of following size 1.1KVgrade  XLPE  insulated armoured aluminium conductor underground cable, in built up cable trench/ already laid RCChume pipe or on cable tray with all installation materials.When the cable is to be laid in ground, the same shall be laid at a depth of 750mm below ground level including excavation and refilling of earth after cables are laid,providing protection with sand and bricks at sides and top and cable route markers at 'every 15mtr. interval and also at the turnings. The cable shall conform to IS  .</t>
  </si>
  <si>
    <t>Providing Indoor ordinary end terminations for the cable specified above with compression type steel gland,Bi-metallic lugs using crimping tool,Insulation tape,Identification tags etc., including end termination.</t>
  </si>
  <si>
    <t xml:space="preserve">a)Providing GI Earth station, with  40 mm Class B GI pipe at  2500mm depth including construction of brick pedestal, providing meshed funnel,CI cover and other civil Engineering works, spreading a homogenous mixture of salt,charcoal around the pipe etc,completely as per IS3043,1987  or latest revision. </t>
  </si>
  <si>
    <t xml:space="preserve">b) Supply and laying of following size  strips including including all necessary inter connections with  earth station and equipments. </t>
  </si>
  <si>
    <t>i) 25 mm X 5mm Hot dip GI strip</t>
  </si>
  <si>
    <t>Providing and laying non-pressure NP2 class (light duty) R.C.C. pipes with collars jointed with stiff mixture of cement mortar in the proportion of 1:2 (1 cement : 2 fine sand) including testing of joints etc. complete :</t>
  </si>
  <si>
    <t>Meter</t>
  </si>
  <si>
    <t xml:space="preserve">a)  33W Recess Mounted 2ft x 2ft LED Luminaire with Diffuser similar to CAT NO:   CRCO10R036HP57G1,  WIPRO MAKE   </t>
  </si>
  <si>
    <t xml:space="preserve">b)  12W  Recess mounted circular LED downlighter ( CAT NO: CRDL11R017HP57 WIPRO MAKE </t>
  </si>
  <si>
    <t>SUB HEAD - 1  : INTERNAL ELECTRIFICATION</t>
  </si>
  <si>
    <t>IE-1</t>
  </si>
  <si>
    <t>POINT WIRING</t>
  </si>
  <si>
    <t>S.NO</t>
  </si>
  <si>
    <t>DESCRIPTION</t>
  </si>
  <si>
    <t>UNIT</t>
  </si>
  <si>
    <t>QTY</t>
  </si>
  <si>
    <t>LP</t>
  </si>
  <si>
    <t>DIS</t>
  </si>
  <si>
    <t>LPRate</t>
  </si>
  <si>
    <t>ED</t>
  </si>
  <si>
    <t>EDRate</t>
  </si>
  <si>
    <t>Taxes</t>
  </si>
  <si>
    <t>Taxesrate</t>
  </si>
  <si>
    <t>T.RATE</t>
  </si>
  <si>
    <t>AMOUNT</t>
  </si>
  <si>
    <t>mtr</t>
  </si>
  <si>
    <t>Heavy Guage 25mm dia Conduit</t>
  </si>
  <si>
    <t>6A switch (Legrand make 01 module)</t>
  </si>
  <si>
    <t>each</t>
  </si>
  <si>
    <t>Metal box (8 module)</t>
  </si>
  <si>
    <t>switch plate (8module)</t>
  </si>
  <si>
    <t>Bends &amp; Elbows</t>
  </si>
  <si>
    <t>Total</t>
  </si>
  <si>
    <t>Transportation, packing and forwarding charges</t>
  </si>
  <si>
    <t>Installation,Testing and commissioning charges</t>
  </si>
  <si>
    <t>WIREMAN G-1</t>
  </si>
  <si>
    <t>day</t>
  </si>
  <si>
    <t>MASON G-2</t>
  </si>
  <si>
    <t>KHALLASI</t>
  </si>
  <si>
    <t>Add 1% for Electricity Charges</t>
  </si>
  <si>
    <t>Add 15% Contractors profit</t>
  </si>
  <si>
    <t>Add 1%  for WCT</t>
  </si>
  <si>
    <t>Service Tax 5.80%</t>
  </si>
  <si>
    <t>Rate per each</t>
  </si>
  <si>
    <t>Say</t>
  </si>
  <si>
    <t>Analysis for 1 point</t>
  </si>
  <si>
    <t>b) Two Lights point controlled by one 6A switch.</t>
  </si>
  <si>
    <t>switch plate (1module)</t>
  </si>
  <si>
    <t>d) 2way Light point 1Light with 2Nos 2 way switches</t>
  </si>
  <si>
    <t>e) Ceiling fan point with 1switch  &amp; Electronic regulator(Analysis for1 points)</t>
  </si>
  <si>
    <t>Metal box (3 module)</t>
  </si>
  <si>
    <t>switch plate (3module)</t>
  </si>
  <si>
    <t>100 W Electronic regulator</t>
  </si>
  <si>
    <t>(Analysis for 1 Number)</t>
  </si>
  <si>
    <t>h) Supply and fixing of 6A, 5 Pin Socket outlet  with switch  of 6A rating  in  boards .</t>
  </si>
  <si>
    <t>6A switch (01 module)</t>
  </si>
  <si>
    <t>6A 5Pin socket</t>
  </si>
  <si>
    <t>MS box (3 module)</t>
  </si>
  <si>
    <t>Switch Plate (3module)</t>
  </si>
  <si>
    <t>IE-4</t>
  </si>
  <si>
    <t xml:space="preserve">Supply and Wiring with the following size 1.1KV grade FRLS PVC insulated Copper conductor  multi strand wires in    heavy duty PVC conduit concealed in wall / ceiling/above false ceiling , including junction boxes, bends, elbows including and terminated with suitable lugs. </t>
  </si>
  <si>
    <t xml:space="preserve">a) Run of mains : 2R X 2.5 sq.mm with 1R x 1.5Sq.mm PVC conduit </t>
  </si>
  <si>
    <t>(Analysis for 50 Mtr)</t>
  </si>
  <si>
    <t>Rate Analysis for Item no.</t>
  </si>
  <si>
    <t>LIGHT / FAN FIXTURES</t>
  </si>
  <si>
    <t>QTY.</t>
  </si>
  <si>
    <t>LP Rate</t>
  </si>
  <si>
    <t>ED Rate</t>
  </si>
  <si>
    <t>Taxes Rate</t>
  </si>
  <si>
    <t>T.Rate</t>
  </si>
  <si>
    <t>Amount</t>
  </si>
  <si>
    <t>a</t>
  </si>
  <si>
    <t>1.5 Sq.mm ISI Marked. FR PVC insulated single core copper conductor</t>
  </si>
  <si>
    <t>b</t>
  </si>
  <si>
    <t>Iron screws, 35mm X 6mm</t>
  </si>
  <si>
    <t>c</t>
  </si>
  <si>
    <t>Washers</t>
  </si>
  <si>
    <t>d</t>
  </si>
  <si>
    <t>Rubber or PVC bushes</t>
  </si>
  <si>
    <t>e</t>
  </si>
  <si>
    <t>f</t>
  </si>
  <si>
    <t>20mm dia.ISI Marked,steel conduit</t>
  </si>
  <si>
    <t>g</t>
  </si>
  <si>
    <t>h</t>
  </si>
  <si>
    <t>Painter</t>
  </si>
  <si>
    <t>1200mm Ceiling Fan</t>
  </si>
  <si>
    <t>Mason G-2</t>
  </si>
  <si>
    <t>a) 300mm Sweep Metal Body</t>
  </si>
  <si>
    <t>300mm Sweep Metal Body</t>
  </si>
  <si>
    <t xml:space="preserve">12W  Recess mounted circular LED downlighter ( CAT NO: CRDL11R017HP57 WIPRO MAKE </t>
  </si>
  <si>
    <t>6 Amps, 5-pin (250 Volts) single phase commercial type socket controlled by  6 Amps SP Switch . The pin configuration shall be round type. (Independent type) with 2runs of 1.1 kV grade  FRLS PVC 1.5 Sq.mm    &amp; 1 run of  1.5 Sq.mm    multi strand   Copper wires , run in and including 25 mm dia  Heavy duty PVC conduits concealed in wall / ceiling/above false ceiling  conforming to IS including all accessories such as junction boxes, conduit bends elbows.</t>
  </si>
  <si>
    <t>4Way TPN MCB DB( Horizontal type)with 40A,   4Pole  RCBO, 100mA sensitivity as incomer and 12 nos 6-32A SPMCBs s outgoings</t>
  </si>
  <si>
    <t>4WAY  TPN MCB DB IP 43 LEGRAND double door</t>
  </si>
  <si>
    <t>40A FP RCBO, 100mA</t>
  </si>
  <si>
    <t>6-32 A SP MCB</t>
  </si>
  <si>
    <t>SUB HEAD - 2  : POWER WIRING</t>
  </si>
  <si>
    <t>Rate Analysis for Item no.PW-1.1</t>
  </si>
  <si>
    <t xml:space="preserve">a) 16/6 Amps,   (250 Volts) single phase commercial type socket controlled by  16 Amps SP Switch . The pin configuration shall be round type. (Independent type) </t>
  </si>
  <si>
    <t>16 A/ 6 A  SOCKET , LEGRAND 3 module</t>
  </si>
  <si>
    <t>16 A SWITCH, LEGRAND</t>
  </si>
  <si>
    <t>4 MODULE BOX</t>
  </si>
  <si>
    <t>4 MODULE FRONT PLATE</t>
  </si>
  <si>
    <t>SAY</t>
  </si>
  <si>
    <t xml:space="preserve">Supply and Wiring with the following size 1.1KV grade FRLS PVC insulated Copper conductor wires&amp;  including  in suitable size heavy duty PVC conduit concealed in wall / above false junction boxes, bends, elbows including junction boxes, bends, elbows including and terminated with suitable lugs. </t>
  </si>
  <si>
    <t>c) 4 runs of 10Sq.mm    wires with 2 run of 6  Sq.mm     wire in  40  mm Dia PVC conduit (PDBs)</t>
  </si>
  <si>
    <t xml:space="preserve">4WAY  TPN MCB DB IP 43 LEGRAND </t>
  </si>
  <si>
    <t xml:space="preserve">a)4Way TPN MCB DB with 63A,   4Pole  MCB as incomer and 12nos 6-32A SPMCBs s outgoings(PDB's).  </t>
  </si>
  <si>
    <t xml:space="preserve">63A FP MCB, </t>
  </si>
  <si>
    <t>TPN Alluminium busbar of 125A with 25 KA fault level capacity, mounted on non-hygroscopic, glass fibre reinforced insulators-1Set</t>
  </si>
  <si>
    <t xml:space="preserve">100A, 25KA FP MCCBs (Thermal release) - 1no </t>
  </si>
  <si>
    <t>100/5A, CL-1, 15VA CT's with tape wound - 3 nos.</t>
  </si>
  <si>
    <t>KWH Meter</t>
  </si>
  <si>
    <t>63A, 10KA FP MCBs  - 1no</t>
  </si>
  <si>
    <t xml:space="preserve">40A, 10KA FP MCBs  - 2no </t>
  </si>
  <si>
    <t>32A, 10KA FP MCBs - 2nos</t>
  </si>
  <si>
    <t>100 mm dia. R.C.C. pipe</t>
  </si>
  <si>
    <t xml:space="preserve">Supply, installation, Testing and Commissioning of 3 phase and Neutral 415V 4 wire Free Standing Floor mounted MVpanel made out of 14 SWG MS sheet after seven tankprocess and painting with Epoxy powder coating. The panel shall consist of suitable rating  TPN Aluminium busbar (at the rating of 0.8A/Sq.mm) supported with DMC/ SMC  insulators  and color coded with Heat shrinkable sleeves.TheMetering shall be provided as specified. The panel shall have Short circuit withstanding capacity of minimum 25KA and consist of the switchgear as mentioned below.  The panel shall be got fabricated from manufacturers with CPRI Test certificate only. The PCC shall have atleast two spare cubicles of the maximum rating. The size of all PanelMounting Meters shall be 96X96mm. The Panels shall be mounted on U channels including supply and fixing of the same. </t>
  </si>
  <si>
    <t xml:space="preserve">b) 2 runs of 6Sq.mm wires with 1 run of 4 Sq.mm wire in 25 mm Dia PVC conduit </t>
  </si>
  <si>
    <t xml:space="preserve">S.NO </t>
  </si>
  <si>
    <t>RJ11 TELEPHONE SOCKET</t>
  </si>
  <si>
    <t>1 MODULE BOX</t>
  </si>
  <si>
    <t>1MODULE FRONT PLATE</t>
  </si>
  <si>
    <t xml:space="preserve">Supply and installation of  20 pair Krone connectors in  junction box complete as required.  </t>
  </si>
  <si>
    <t>(Analysis for 50 mtr)</t>
  </si>
  <si>
    <t xml:space="preserve">SUB HEAD -   : TELEPHONE &amp; LAN </t>
  </si>
  <si>
    <t>10 pair Krone junction box</t>
  </si>
  <si>
    <t xml:space="preserve">PCC PANEL  </t>
  </si>
  <si>
    <t>Providing,laying and fixing following Dia RCC pipe NP2 Class (Light duty) in ground complete with RCC collars. jointing with cement mortar 1:2 (1 cement : 2 fine sand) including with trenching (75 cm deep)and re-filling etc.as required</t>
  </si>
  <si>
    <t>100 MM Dia RCC PIPE NP2 CLASS</t>
  </si>
  <si>
    <t>Mtr</t>
  </si>
  <si>
    <t xml:space="preserve">B LABOUR  </t>
  </si>
  <si>
    <t>wireman, Grade 1</t>
  </si>
  <si>
    <t>Day</t>
  </si>
  <si>
    <t xml:space="preserve">Khallasi </t>
  </si>
  <si>
    <t xml:space="preserve">Excavation </t>
  </si>
  <si>
    <t>cum</t>
  </si>
  <si>
    <t>Soldering joint</t>
  </si>
  <si>
    <t>3.5 C 25 sqmm GLANDS</t>
  </si>
  <si>
    <t>10 sqmm LUG</t>
  </si>
  <si>
    <t>25 sqmm LUG</t>
  </si>
  <si>
    <t xml:space="preserve">Providing GI Earth station, with  40 mm Class B GI pipe at  2500mm depth including construction of brick pedestal, providing meshed funnel,CI cover and other civil Engineering works, spreading a homogenous mixture of salt,charcoal around the pipe etc,completely as per IS3043,1987  or latest revision. </t>
  </si>
  <si>
    <t xml:space="preserve">Cost for one Set      </t>
  </si>
  <si>
    <t xml:space="preserve">A1 MATERIAL </t>
  </si>
  <si>
    <t xml:space="preserve">40mm dia. G.I.pipe, medium class </t>
  </si>
  <si>
    <t xml:space="preserve">Funnel, G.I. nuts and through bolts, G.I.    Washers </t>
  </si>
  <si>
    <t xml:space="preserve">locking arrangements with hinged cover plate </t>
  </si>
  <si>
    <t xml:space="preserve">40mm to 20mm reducer </t>
  </si>
  <si>
    <t>Drilling of 46Nos 12mm dia holles on G.I. pipe</t>
  </si>
  <si>
    <t xml:space="preserve">Charcoal </t>
  </si>
  <si>
    <t>kg</t>
  </si>
  <si>
    <t xml:space="preserve">salt </t>
  </si>
  <si>
    <t xml:space="preserve">Brick work in cement mortar </t>
  </si>
  <si>
    <t>Ls</t>
  </si>
  <si>
    <t>25x5mm Hot dip GI Strip (1.1 kg/mtr)</t>
  </si>
  <si>
    <t>KG</t>
  </si>
  <si>
    <t xml:space="preserve">a) 1 - Loop  </t>
  </si>
  <si>
    <t>100 A FP MCCB, 25KA</t>
  </si>
  <si>
    <t>c)Supply and fixing of 100 A FP MCCB, 25KA in sheet steel enclosure with all accessories etc., complete.</t>
  </si>
  <si>
    <t xml:space="preserve">25A Metal clad Socket point </t>
  </si>
  <si>
    <t>25A SP MCB</t>
  </si>
  <si>
    <t xml:space="preserve">Transportation </t>
  </si>
  <si>
    <t>Labour charges</t>
  </si>
  <si>
    <t xml:space="preserve">Wireman </t>
  </si>
  <si>
    <t>Supply and fixing of factory made 25A  Single phase   socket with 25A SPMCB in MS box including all fixing accessories.( for 1.5Tr &amp; 2 Tr ACs )</t>
  </si>
  <si>
    <t>Common burnt clay F.P.S. (non modular) bricks class designation 7.5=874+44(Wastage @5%)=918Nos</t>
  </si>
  <si>
    <t>Fine sand</t>
  </si>
  <si>
    <t>Cum</t>
  </si>
  <si>
    <t>Cable route markers</t>
  </si>
  <si>
    <t>labour charges</t>
  </si>
  <si>
    <t>Khallasi</t>
  </si>
  <si>
    <t>Excavation &amp; back filling</t>
  </si>
  <si>
    <t>Rate per Meter</t>
  </si>
  <si>
    <t>3.5C X25 Sq.mm</t>
  </si>
  <si>
    <t>3.5CX25SQ.MM (Detail for 100Mtr)cable run under hume pipe/ G I pipe/ cable Tray etc.,</t>
  </si>
  <si>
    <t>3.5CX25SQ.MM (Detail for 100Mtr) Ground</t>
  </si>
  <si>
    <t>3.5CX25SQ.MM Cable  (M/s Finolex Make)</t>
  </si>
  <si>
    <t>Add 15% ( 15% contractor's profit and overheads)</t>
  </si>
  <si>
    <t>Add 1% for WCT</t>
  </si>
  <si>
    <t>Add 1% for Electricity charges</t>
  </si>
  <si>
    <t>3.5C X 25Sq.mm Cable  (M/s Finolex Make)</t>
  </si>
  <si>
    <t>SUB HEAD - : FIRE ALARM SYSTEM</t>
  </si>
  <si>
    <t xml:space="preserve">a)3C X 4 Sq.mm Copper    </t>
  </si>
  <si>
    <t>b)4C X 10 Sq.mm Aluminium</t>
  </si>
  <si>
    <t>ii) Providing Indoor ordinary end terminations for the cable specified above with compression type steel gland,Bi-metallic lugs using crimping tool,Insulation tape,Identification tags etc., including end termination.</t>
  </si>
  <si>
    <t xml:space="preserve">Supply, installing, testing and commissioning of Powder coated  G.I cable tray of perforated type 100mm wide with GI cover (both 2mm thick) including  suitable powder coated MS supports etc. complete as per the specifications and approved drawings. </t>
  </si>
  <si>
    <t xml:space="preserve"> a) 139.2 W Radial Prime LED Highbay similar CAT NO. LH09-172- 060-50-G1  WIPRO MAKE</t>
  </si>
  <si>
    <t>a) 4C X 10 Sq.mm Aluminium</t>
  </si>
  <si>
    <t>b) 4C X 16 Sq.mm Aluminium</t>
  </si>
  <si>
    <t>Supply &amp; Fixing of reflective type self aligning motorizedBeam detector, receiver remote LED status indicator, sensitivity measurement filters and other mounting accessories with addressable monitor modules etc along with all fixing accessories.</t>
  </si>
  <si>
    <t xml:space="preserve">40A, 10KA FP MCBs  - 3no </t>
  </si>
  <si>
    <t>ROOM</t>
  </si>
  <si>
    <t>SHED NO.1</t>
  </si>
  <si>
    <t>SHED NO.3</t>
  </si>
  <si>
    <t>SHED NO.4</t>
  </si>
  <si>
    <t>Supply, laying and commissioning of following size 1.1KVgrade  XLPE  insulated armoured aluminium/ copper conductor underground cable, in built up cable trench/ already laid RCChume pipe or on cable tray with all installation materials..</t>
  </si>
  <si>
    <t>a) 3 core X 4 Sq mm copper flexible cable</t>
  </si>
  <si>
    <t>3 core X 4 Sq mm copper flexible cable</t>
  </si>
  <si>
    <t>Electricity charges 1%</t>
  </si>
  <si>
    <t>Contractor Overheads and Profits 15%</t>
  </si>
  <si>
    <t>b) 4C X 10 Sq.mm Aluminium</t>
  </si>
  <si>
    <t>4C X 10 Sq.mm Aluminium</t>
  </si>
  <si>
    <t xml:space="preserve">a) 3C X4 Sq.mm </t>
  </si>
  <si>
    <t>3C 4 sqmm GLANDS</t>
  </si>
  <si>
    <t>4 sqmm LUG</t>
  </si>
  <si>
    <t>3.5 C 10 sqmm GLANDS</t>
  </si>
  <si>
    <t>100mm X 50 mm X 1.6 mm thickness.</t>
  </si>
  <si>
    <t>Fitter grade-2</t>
  </si>
  <si>
    <t xml:space="preserve">a)Way VTPN MCB DB( Vertical type)with 63A,   4Pole  MCB as incomer and 2 nos 32 A TP MCBs and 6nos 6-32A SPMCBs s outgoings(PDB's).  </t>
  </si>
  <si>
    <t>32 A TP MCB</t>
  </si>
  <si>
    <t>c) Supply and fixing of factory made 32 A 3p+N+e Metalclad socket      with 32A TP MCB in MS box including all fixing accessories.</t>
  </si>
  <si>
    <t>32 A METAL CLAD SOCKET WITH LEGRAND</t>
  </si>
  <si>
    <t>32 A TP MCB, LEGRAND</t>
  </si>
  <si>
    <t>i) Supply, laying and commissioning of following size 1.1KVgrade  XLPE  insulated armoured aluminium/ copper conductor underground cable, in built up cable trench/ already laid RCChume pipe or on cable tray with all installation materials..</t>
  </si>
  <si>
    <t>4C X 16 Sq.mm Aluminium</t>
  </si>
  <si>
    <t>a) 4C X10 Sq.mm</t>
  </si>
  <si>
    <t>4 C 10 sqmm GLANDS</t>
  </si>
  <si>
    <t>b) 4C X16 Sq.mm</t>
  </si>
  <si>
    <t>4 C 16 sqmm GLANDS</t>
  </si>
  <si>
    <t>16 sqmm LUG</t>
  </si>
  <si>
    <t xml:space="preserve">Supply, installing, testing and commissioning of Powder coated  G.I cable tray of perforated type 150mm wide with GI cover (both 2mm thick) including  suitable powder coated MS supports etc. complete as per the specifications and approved drawings. </t>
  </si>
  <si>
    <t>150mm X 50 mm X 1.6 mm thickness.</t>
  </si>
  <si>
    <t>wire man , Grade 1</t>
  </si>
  <si>
    <t>DAY</t>
  </si>
  <si>
    <t>Testing,by OEM Rep.</t>
  </si>
  <si>
    <t>a) Beam detector</t>
  </si>
  <si>
    <t>Testing Engineer</t>
  </si>
  <si>
    <t xml:space="preserve">analog addressable type multi sensor (smoke / heat) photo electric detectors with LED indication lamp.     </t>
  </si>
  <si>
    <t>Supply, Installation, Testing and commissioning of addressable Hooter cum strobe with loop sounder with all accessories and materials with control module &amp; power supply unit.</t>
  </si>
  <si>
    <t>addressable Hooter cum strobe with loop sounder with all accessories and materials with control module &amp; power supply unit.</t>
  </si>
  <si>
    <t>analogue addressable type Pull type Manual call Stations with monitor module</t>
  </si>
  <si>
    <t>fault isolator modules along with all fixing accessories.</t>
  </si>
  <si>
    <t xml:space="preserve">a ) 25mm dia heavy gauge FRLS  PVC  conduit  analysis 50MTR </t>
  </si>
  <si>
    <t>25mm dia heavy gauge FRLS  PVC  conduit  =(50+Wastage @ 5%) (3153/100Mtr)</t>
  </si>
  <si>
    <t>25mm dia PVC bends (619/100nos)</t>
  </si>
  <si>
    <t>25mm dia PVC coupler (302/100nos)</t>
  </si>
  <si>
    <t>25mm dia junction box (1920/100)</t>
  </si>
  <si>
    <t>25mm dia iron staples/saddles/screws</t>
  </si>
  <si>
    <t>PVC fastener 40mm long</t>
  </si>
  <si>
    <t>Wire man , Grade 1</t>
  </si>
  <si>
    <t>Mason, Grade 2</t>
  </si>
  <si>
    <t>Total for 50mtrs</t>
  </si>
  <si>
    <t>SAY 1Mtr</t>
  </si>
  <si>
    <t xml:space="preserve">b ) Twisted pair 2CX1.5 Sq.mm shielded FR insulated copper armoured conductor flexible wire analysis 50MTR </t>
  </si>
  <si>
    <t>2CX1.5 Sq.mm shielded armoured twisted pair coper cable (=2776/100)</t>
  </si>
  <si>
    <t>Supply, fixing of exit light fixtures with 1.5Hrs battery backup. It shall be of standard size of 300mm Lx 180mm W, LED lamp with Ni-Mh / Ni-Cd Rechargeable battery 16-24Hrs recharging period with constant current charger and auto cut off facility to avoid over charging.</t>
  </si>
  <si>
    <t>300mm Lx 180mm W, LED lamp with Ni-Mh / Ni-Cd Rechargeable battery 16-24Hrs recharging period with constant current charger and auto cut off facility</t>
  </si>
  <si>
    <t>BASIC RATES OF E &amp; M</t>
  </si>
  <si>
    <t>BASE PRICE(Rs)</t>
  </si>
  <si>
    <t>A</t>
  </si>
  <si>
    <t>PVC Insluated Copper FRLS wires (Make -Finolex )</t>
  </si>
  <si>
    <t>2 pair 0.5mm dia telephone cable  Rs.900/90 Mtrs</t>
  </si>
  <si>
    <t>B</t>
  </si>
  <si>
    <t>Conduits, Junction Boxes &amp; Misc (Make - Sudhakar)</t>
  </si>
  <si>
    <t>25mm dia Heavy duty PVC  Conduit</t>
  </si>
  <si>
    <t>25mm dia deep junction boxes</t>
  </si>
  <si>
    <t xml:space="preserve">25mm dia heavy duty Bends </t>
  </si>
  <si>
    <t>32mm dia Heavy duty PVC  Conduit</t>
  </si>
  <si>
    <t>32mm dia deep junction boxes</t>
  </si>
  <si>
    <t xml:space="preserve">32mm dia heavy duty Bends </t>
  </si>
  <si>
    <t>40mm dia Heavy duty PVC  Conduit</t>
  </si>
  <si>
    <t>40mm dia deep junction boxes</t>
  </si>
  <si>
    <t xml:space="preserve">40mm dia heavy duty Bends </t>
  </si>
  <si>
    <t>C</t>
  </si>
  <si>
    <t>Metal boxs (Make -legrand)</t>
  </si>
  <si>
    <t>Metal box (1/2 module)</t>
  </si>
  <si>
    <t>Metal box (4 module)</t>
  </si>
  <si>
    <t>Metal box (6 module)</t>
  </si>
  <si>
    <t>Metal box (12 module)</t>
  </si>
  <si>
    <t>D</t>
  </si>
  <si>
    <t>Front plates with Cover (Make -legrand)</t>
  </si>
  <si>
    <t>switch plate (4module)</t>
  </si>
  <si>
    <t>switch plate (6module)</t>
  </si>
  <si>
    <t>switch plate (12module)</t>
  </si>
  <si>
    <t>switch plate (2module)</t>
  </si>
  <si>
    <t>E</t>
  </si>
  <si>
    <t>Switches, Sockets &amp; outlets (Make -legrand)</t>
  </si>
  <si>
    <t>6A switch (1 module)</t>
  </si>
  <si>
    <t>6A 2way switch (1 module)</t>
  </si>
  <si>
    <t>16 A switch (1 module)</t>
  </si>
  <si>
    <t>6A 5Pin socket (2 module)</t>
  </si>
  <si>
    <t>6A/16 A  socket (2 module)</t>
  </si>
  <si>
    <t>100 W Electronic regulator (2 module)</t>
  </si>
  <si>
    <t>RJ11 Telephone socket (1 module)</t>
  </si>
  <si>
    <t>6A Bell push  (1 module)</t>
  </si>
  <si>
    <t>Buzzer</t>
  </si>
  <si>
    <t>F</t>
  </si>
  <si>
    <t>MCB,MCCB,RCBO&amp; Distrubtion Boards (Make -Legrand)</t>
  </si>
  <si>
    <t xml:space="preserve">4WAY  TPN MCB DB </t>
  </si>
  <si>
    <t>4 Way VTPN MCB DB</t>
  </si>
  <si>
    <t>63A FP MCB</t>
  </si>
  <si>
    <t>32A FP MCB</t>
  </si>
  <si>
    <t>32A TP MCB</t>
  </si>
  <si>
    <t xml:space="preserve">32 A 3p+N+e METAL CLAD SOCKET </t>
  </si>
  <si>
    <t>20A Metal clad socket and plug</t>
  </si>
  <si>
    <t>40A 4P MCB</t>
  </si>
  <si>
    <t>G</t>
  </si>
  <si>
    <t>Light fixtures Wipro, Philips, Bajaj, Crompton</t>
  </si>
  <si>
    <t>H</t>
  </si>
  <si>
    <t>FANS-HAVELS</t>
  </si>
  <si>
    <t>300 mm Exhust Fan</t>
  </si>
  <si>
    <t>I</t>
  </si>
  <si>
    <t>CABLES- FINOLEX XLPE insulted 1.1Kv grade Al Cables</t>
  </si>
  <si>
    <t>J</t>
  </si>
  <si>
    <t>Single compression Gland - Comet</t>
  </si>
  <si>
    <t>K</t>
  </si>
  <si>
    <t>LUGS  - Dowels</t>
  </si>
  <si>
    <t>L</t>
  </si>
  <si>
    <t>EARTHING</t>
  </si>
  <si>
    <t>Cu. Strip</t>
  </si>
  <si>
    <t>Kg</t>
  </si>
  <si>
    <t xml:space="preserve">GI strip </t>
  </si>
  <si>
    <t>1.5sq.mm Copper wire Rs.1330 /90 Mtrs</t>
  </si>
  <si>
    <t>2.5sq.mm copper  wires  Rs.2120/90 Mtrs</t>
  </si>
  <si>
    <t>4sq.mm copper  wires  Rs.3080 /90 Mtrs</t>
  </si>
  <si>
    <t>6sq.mm copper  wires  Rs4755/90 Mtrs</t>
  </si>
  <si>
    <t>10 pair 0.5mm dia telephone cable  Rs.3900 /90 Mtrs</t>
  </si>
  <si>
    <t>10 sq.mm Heavy duty copper  wires    Rs7640/100 Mtrs</t>
  </si>
  <si>
    <t>125A, 4P, 25KA MCCB</t>
  </si>
  <si>
    <t>100A, 4P, 25KA MCCB</t>
  </si>
  <si>
    <t>20 DP MCB</t>
  </si>
  <si>
    <t>Enclosure for 100A FP MCCB</t>
  </si>
  <si>
    <t>Enclosure for 125A FP MCCB</t>
  </si>
  <si>
    <t>c) 4C X 16 Sq.mm Aluminium</t>
  </si>
  <si>
    <t>d) 3.5C X25 Sq.mm Aluminium</t>
  </si>
  <si>
    <t>e) 3.5C X35Sq.mm Aluminium</t>
  </si>
  <si>
    <t>f) 3.5C X50Sq.mm Aluminium</t>
  </si>
  <si>
    <t xml:space="preserve"> 50 sqmm</t>
  </si>
  <si>
    <t>35 sqmm</t>
  </si>
  <si>
    <t xml:space="preserve">25sqmm </t>
  </si>
  <si>
    <t>16 sqmm</t>
  </si>
  <si>
    <t>10 sqmm</t>
  </si>
  <si>
    <t>4sqmm</t>
  </si>
  <si>
    <t>a)3C X 4 Sq.mm Copper    1"</t>
  </si>
  <si>
    <t>b)4C X 10 Sq.mm Aluminium 1 1/4"</t>
  </si>
  <si>
    <t>c) 4C X 16 Sq.mm Aluminium 1 1/4"</t>
  </si>
  <si>
    <t>d) 3.5C X25 Sq.mm Aluminium 1 1/4"</t>
  </si>
  <si>
    <t>e) 3.5C X35Sq.mm Aluminium 1 1/4"</t>
  </si>
  <si>
    <t>f) 3.5C X50Sq.mm Aluminium 1 1/2"</t>
  </si>
  <si>
    <t>Group C</t>
  </si>
  <si>
    <t>COST FOR 1 POINT</t>
  </si>
  <si>
    <t>1.5sq.mm Copper wire (2runs)  LP 1330/ 90MTS</t>
  </si>
  <si>
    <t>= 2x5+1x2.5 = 12.5 + 0.65 (wastage @ 5%)</t>
  </si>
  <si>
    <t>= 13.15m</t>
  </si>
  <si>
    <t>= 4.5 + 0.23 (wastage @ 5%) = 4.73m</t>
  </si>
  <si>
    <t xml:space="preserve">25mm dia PVC Bends </t>
  </si>
  <si>
    <t>Heavy Guage 25mm dia PVC Conduit</t>
  </si>
  <si>
    <t>25mm PVC couplers</t>
  </si>
  <si>
    <t>25 mm iron staples/ saddles/ screws</t>
  </si>
  <si>
    <t>25mm dia PVC Junction boxes</t>
  </si>
  <si>
    <t>Metal box (2module)</t>
  </si>
  <si>
    <t>Cement, paint, sand etc.</t>
  </si>
  <si>
    <t>S</t>
  </si>
  <si>
    <t>Service Tax 6%</t>
  </si>
  <si>
    <t xml:space="preserve">    = 13.15m  X   2</t>
  </si>
  <si>
    <t xml:space="preserve">   = 4.5 + 0.23 (wastage @ 5%) = 4.73m X 2</t>
  </si>
  <si>
    <t xml:space="preserve">  = 13.15m X 3</t>
  </si>
  <si>
    <t xml:space="preserve">   = 4.5 + 0.23 (wastage @ 5%) = 4.73m X  3</t>
  </si>
  <si>
    <t>25mm dia PVC Junction boxes one way</t>
  </si>
  <si>
    <t>25mm dia PVC Junction boxes two way</t>
  </si>
  <si>
    <t>switch plate (3 module)</t>
  </si>
  <si>
    <t>= 50.0 + 2.5 (Wastage @ 5%) = 52.5m</t>
  </si>
  <si>
    <t xml:space="preserve">25mm dia PVC Couplers </t>
  </si>
  <si>
    <t>2.5sq.mm copper circuit wires(2runs) LP 2120/90 m</t>
  </si>
  <si>
    <t>1.5sq.mm copper circuit wires(1runs) LP 1330/90 m</t>
  </si>
  <si>
    <t xml:space="preserve">  = 50.5x2=101+5.05 (Wastage@ 5%)</t>
  </si>
  <si>
    <t xml:space="preserve">   =106.05m</t>
  </si>
  <si>
    <t xml:space="preserve">  = 50.5x1=50.5+2.52 (Wastage@ 5%)</t>
  </si>
  <si>
    <t xml:space="preserve">  =53.02m</t>
  </si>
  <si>
    <t>6 sq.mm copper circuit wires(2runs) LP 2120/90 m</t>
  </si>
  <si>
    <t xml:space="preserve">32mm dia PVC Couplers </t>
  </si>
  <si>
    <t xml:space="preserve">32mm dia PVC Bends </t>
  </si>
  <si>
    <t>32mm iron staples/ saddles/ screws</t>
  </si>
  <si>
    <t xml:space="preserve">   50.5x4=202+ 10.1(Wastage @ 5%)=212.1m</t>
  </si>
  <si>
    <t>4 sq.mm copper circuit wires(1runs) LP 1330/90 m</t>
  </si>
  <si>
    <t xml:space="preserve">  =106.05m</t>
  </si>
  <si>
    <t>b) 4C X10 Sq.mm</t>
  </si>
  <si>
    <t>10sqmm LUG</t>
  </si>
  <si>
    <t>Gl saddles 19mm x 0.55mm for conduit</t>
  </si>
  <si>
    <t>= 100/0.45 = 222 + 4 (Wastage @ 2%)</t>
  </si>
  <si>
    <t>= 226 Nos</t>
  </si>
  <si>
    <t>Iron screws, 45 mm X 6 mm</t>
  </si>
  <si>
    <t>Cement, paint, sand etc</t>
  </si>
  <si>
    <t>Metal box (3module)</t>
  </si>
  <si>
    <t>Steel fastener 6 mm X 75 mm</t>
  </si>
  <si>
    <t xml:space="preserve">4WAY V TPN MCB DB IP 43 LEGRAND </t>
  </si>
  <si>
    <t>4sq.mm copper circuit wires(2runs) LP 2120/90 m</t>
  </si>
  <si>
    <t>2.5sq.mm copper circuit wires(1runs) LP 1330/90 m</t>
  </si>
  <si>
    <t xml:space="preserve">   50.5x2=101+ 5.05(Wastage @ 5%)=106.05m</t>
  </si>
  <si>
    <t>10sq.mm copper circuit wires(2runs) LP 2120/90 m</t>
  </si>
  <si>
    <t>6 sq.mm copper circuit wires(1runs) LP 1330/90 m</t>
  </si>
  <si>
    <t>Heavy Guage 40 mm dia Conduit</t>
  </si>
  <si>
    <t xml:space="preserve">40 mm dia PVC Couplers </t>
  </si>
  <si>
    <t>40 mm iron staples/ saddles/ screws</t>
  </si>
  <si>
    <t xml:space="preserve">40mm dia PVC Bends </t>
  </si>
  <si>
    <t xml:space="preserve">2PAIR TELEPHONE CABLE Rs. </t>
  </si>
  <si>
    <t>Couplers</t>
  </si>
  <si>
    <r>
      <t>Rat</t>
    </r>
    <r>
      <rPr>
        <b/>
        <sz val="11"/>
        <rFont val="Arial"/>
        <family val="2"/>
      </rPr>
      <t xml:space="preserve">e Analysis for Item no. </t>
    </r>
  </si>
  <si>
    <r>
      <t>Rat</t>
    </r>
    <r>
      <rPr>
        <b/>
        <sz val="11"/>
        <rFont val="Arial"/>
        <family val="2"/>
      </rPr>
      <t>e Analysis for Item no.</t>
    </r>
  </si>
  <si>
    <t>3.5CX35SQ.MM (Detail for 100Mtr) Ground</t>
  </si>
  <si>
    <t>3.5CX35SQ.MM Cable  (M/s Finolex Make)</t>
  </si>
  <si>
    <t>3.5CX35SQ.MM (Detail for 100Mtr)cable run under hume pipe/ G I pipe/ cable Tray etc.,</t>
  </si>
  <si>
    <t>3.5C X 35Sq.mm Cable  (M/s Finolex Make)</t>
  </si>
  <si>
    <t>3.5CX50SQ.MM (Detail for 100Mtr) Ground</t>
  </si>
  <si>
    <t>3.5CX50SQ.MM (Detail for 100Mtr)cable run under hume pipe/ G I pipe/ cable Tray etc.,</t>
  </si>
  <si>
    <t>3.5C X 50Sq.mm Cable  (M/s Finolex Make)</t>
  </si>
  <si>
    <t>3.5CX50SQ.MM Cable  (M/s Finolex Make)</t>
  </si>
  <si>
    <t>3.5C X50Sq.mm</t>
  </si>
  <si>
    <t>3.5 C X 50sqmm GLANDS</t>
  </si>
  <si>
    <t>50 sqmm LUG</t>
  </si>
  <si>
    <t>3.5C X35 Sq.mm</t>
  </si>
  <si>
    <t>3.5 C 35 sqmm GLANDS</t>
  </si>
  <si>
    <t>35sqmm LUG</t>
  </si>
  <si>
    <t>16sqmm LUG</t>
  </si>
  <si>
    <t>c)Supply and fixing of 125 A FP MCCB, 25KA in sheet steel enclosure with all accessories etc., complete.</t>
  </si>
  <si>
    <t>125 A FP MCCB, 25KA</t>
  </si>
  <si>
    <t>MCCB ENCLOSURE</t>
  </si>
  <si>
    <t>Incoming:</t>
  </si>
  <si>
    <t>Outgoings :</t>
  </si>
  <si>
    <t>Metering For Incomer :</t>
  </si>
  <si>
    <t>0-500V Digital Voltmeter with selector switch and MCB Control-1 set</t>
  </si>
  <si>
    <t>Digital KWH meter</t>
  </si>
  <si>
    <t>LS</t>
  </si>
  <si>
    <t>LED Phase indication lamps with individuals MCBs and control with  toggle switches- 1 set</t>
  </si>
  <si>
    <t>Set</t>
  </si>
  <si>
    <t>Inter connecting wires / strips :</t>
  </si>
  <si>
    <t>Cubicles :</t>
  </si>
  <si>
    <t>I/C MCCB</t>
  </si>
  <si>
    <t>MCCBs/MCBs</t>
  </si>
  <si>
    <t>Metering Cubile</t>
  </si>
  <si>
    <t xml:space="preserve">Overall chamber : </t>
  </si>
  <si>
    <t>TOTAL</t>
  </si>
  <si>
    <t xml:space="preserve">Wire man </t>
  </si>
  <si>
    <t>Beldar</t>
  </si>
  <si>
    <t xml:space="preserve">Incoming -: 125A,50 kA FP   MCCB with thermal based release - 1 No.  </t>
  </si>
  <si>
    <t xml:space="preserve">Incoming -: 100A,50 kA FP   MCCB with thermal based release - 1 No.  </t>
  </si>
  <si>
    <t>Busbars :125A TPN Aluminium Busbars - 1 set</t>
  </si>
  <si>
    <t xml:space="preserve">63A 10 kA 4P MCBs -1 Nos </t>
  </si>
  <si>
    <t xml:space="preserve">40A 10 kA 4P MCBs -2 Nos </t>
  </si>
  <si>
    <t xml:space="preserve">32A 10 kA 4P MCBs -2 Nos </t>
  </si>
  <si>
    <t>100A Combined Digital Ammeter with resin cast CTs of ratio 100/5A, Class 1Accuracy and 15VA burden and selector switch -1 set</t>
  </si>
  <si>
    <t>Busbar: 125A TPN Aluminium(1.61*110)</t>
  </si>
  <si>
    <t xml:space="preserve">Add 5.8% Service tax </t>
  </si>
  <si>
    <t>Busbars :160A TPN Aluminium Busbars - 1 set</t>
  </si>
  <si>
    <t xml:space="preserve">40A 10 kA 4P MCBs -3 Nos </t>
  </si>
  <si>
    <t>S No.</t>
  </si>
  <si>
    <t>Description</t>
  </si>
  <si>
    <t xml:space="preserve"> QTY</t>
  </si>
  <si>
    <t>Unit</t>
  </si>
  <si>
    <t>Rate</t>
  </si>
  <si>
    <t>Distribution System</t>
  </si>
  <si>
    <t>Sub - Mains Cabling &amp; Wiring : For Lighting, Raw Power &amp; U.P.S.DBs.</t>
  </si>
  <si>
    <t>S.I.T.C of I.S.I marked 1.1KV grade multi- strand F.R.L.S Copper P.V.C wires in 19/25mm Medium grade I.S.I marked PVC pipes to be laid in Underground trench/ On wall / above false ceiling / Through Modular Furniture slots etc complete with all conduit accessories like bends, tees, Junction boxes with necessary fixing hardware etc., including resurfacing of the floor/ wall etc., wherever necessary with Resurfacing material. Point wiring for Lights fans, exhaust fans 6 Amps depedent socket outlets etc., using S &amp; I  of 3 X 1.5 Sq.mm, Flexible copper FRLS multi- strand PVC copper wires in PVC conduits as described above for all the following points. Point wiring to include cost of wiring in PVC conduits &amp; switch, sockets, boxes, plates &amp; fixing accessories.</t>
  </si>
  <si>
    <t>b) Two light points controlled by one 6 Amp switch</t>
  </si>
  <si>
    <t>c) Three Light points controlled by one 6 Amp Switch</t>
  </si>
  <si>
    <t>d) Dependant 6 Amp 3/5 Pin combination type Universal socket with indicator mounted on switch-box ( except toilets &amp; passages )</t>
  </si>
  <si>
    <t>f) S.I.T.C of Light point with Timer for Sign board</t>
  </si>
  <si>
    <t xml:space="preserve">Raw &amp; UPS points </t>
  </si>
  <si>
    <t>a) S.I.T.C of Recessed 6 Amp 5 Pin Universal Sockets controlled by one 6 Amp Indicator switch complete with Flush surface plate for Raw Power on Work stations. ( Above work table area ) etc, Wires to be drawn from Wire / Cable manager/ Channel inside the work station from underground metal box containing the conduits located below the work-station. No surface conduit to be seen below work station.</t>
  </si>
  <si>
    <t>b) S.I.T.C of 3 Nos of 6 Amp Universal Sockets controlled by one 16Amp Indicator switch housed in a Modular PVC switch box with recessed surface plate for UPS Switch pts on Work stations. ( 3 Nos sockets in box with surface plate will be below table. Only 16Amp Control switch for these points with Recessed Surface Plate will be above table. All wires to be drawn through cable/ wire channel inside work station. No surface conduit/ casing to be seen below work station. Conduit junction boxess should below work station table &amp; not below chair.</t>
  </si>
  <si>
    <t>CIRCUIT WIRING ( Lighting Switch Boards ) + UPS Pt. + R.P. Points.</t>
  </si>
  <si>
    <t>S.I.T.C of 3 X 2.5 Sq mm F.R.L.S copper flexible PVC wires lain in 19/20mm Middle gauge PVC conduits laid on wall / above false ceiling / Concealed as per requirement with all accessories etc., LDB to switch boards &amp; From UPS OPDB to work station + From R.P.D.B to R.P. Pts on work station ( Maximum 2 Nos of UPS &amp; Raw power points to be connected on one circuit.)</t>
  </si>
  <si>
    <t>LIGHTING FIXTURES</t>
  </si>
  <si>
    <t>Security System:</t>
  </si>
  <si>
    <t>a) S &amp; I of 4" X 4" Red Danger Mark Stickers 230Volt / 440 Volt etc to be fixed on all the DBs. S&amp;I of</t>
  </si>
  <si>
    <t>b) S &amp; I of 4.5K.G. CO2 Fire Extinguisher</t>
  </si>
  <si>
    <t>c) 4.5 KG ABC Fire Extinguisher</t>
  </si>
  <si>
    <t>Earthing System</t>
  </si>
  <si>
    <t>DG Set Accessories</t>
  </si>
  <si>
    <t>LAN &amp; Telephone Accessories</t>
  </si>
  <si>
    <t>a) 25mm PVC conduit pipe for laying Telephone Line from Tel. Tag block to each work station.</t>
  </si>
  <si>
    <t>Cutting/ Chasing of Floor of following sizes of laying of Conduits as per site conditions.</t>
  </si>
  <si>
    <t>1. 12" X 12" Size</t>
  </si>
  <si>
    <t>2. 8" X 8"</t>
  </si>
  <si>
    <t>3. 6" X 6"</t>
  </si>
  <si>
    <t>4. 4" X 4"</t>
  </si>
  <si>
    <t>S &amp; I of Metallic Boxes with Steel Surface Plates fixed with Steel screws.</t>
  </si>
  <si>
    <t xml:space="preserve">1. 12" X 12" </t>
  </si>
  <si>
    <t>2. 8" X 8" Size</t>
  </si>
  <si>
    <t>3. 6" X 6" Size</t>
  </si>
  <si>
    <t>4. 4" X 4" Size</t>
  </si>
  <si>
    <t>a) S.I.T.C. of 80X 50mm DLP U-PVC trunking system with all accessories.</t>
  </si>
  <si>
    <t>b) S.I.T.C. of 32X 20mm DLP U-PVC trunking system with all accessories.</t>
  </si>
  <si>
    <t>c) S.I.T.C. of 32X 12.5mm DLP U-PVC trunking system with all accessories.</t>
  </si>
  <si>
    <t>Ceiling / Exhaust Fan:</t>
  </si>
  <si>
    <t>a) S.I.T.C of 6" Exhaust Fan as per size of Toilet/ UPS/ Server Room Windows.</t>
  </si>
  <si>
    <t>b) S.I.T.C of High Breeze 48" Ceiling fans with 100W Electronic regulator.</t>
  </si>
  <si>
    <t>c) S.I.T.C of High Breeze 36" Ceiling fans with 100W Electronic regulator.</t>
  </si>
  <si>
    <t>d) S.I.T.C of High Breeze 24" Ceiling fans( UPS room) with 100W Electronic regulator.</t>
  </si>
  <si>
    <t>e) S.I.T.C of 16" Wall mounted Fans - 2 Nos for Server+ UPS rooms. Only Fan Points to be provided at other locations as stated in item no.3e ( Branch will provide the fans as per their need at later date )</t>
  </si>
  <si>
    <t>Miscellenous Items</t>
  </si>
  <si>
    <t>a) S.I.T.C of Bell with Bell Point for BSM/ Area Manager</t>
  </si>
  <si>
    <t>IMPORTANT Note : Successful / L1 contractor has to strictly use only Approved Make of materials. Final as built CAD drawings ( 3 sets ) with Measurement Sheets ( D.B. to Each Switch board + DB to each AC + DB to each UPS &amp; Raw Points etc., and clearly showing conduit routes for Lighting, UPS &amp; Raw + LAN cabling and indicating the points looped on one circuit + Marking of UPS and RAW Pts on each work station and Pasting of Chart in each D.B. Indicating the circuit have to be enclosed with Final bill. All above requirements are mandatory without which final bill will not be processed. Payment Will be made as per Actual Measurements for which Measurement sheet is essential. No Extra items to be executed without prior intimation / approval.</t>
  </si>
  <si>
    <t>315/5A, CL-1, 15VA CT's with tape wound - 3 nos.</t>
  </si>
  <si>
    <t>100A, 25KA FP MCCBs (Thermal release) - 2no ( UPS Input and APFC)</t>
  </si>
  <si>
    <t>Supply and fixing of 315 A FP MCCB, 25KA in factory made sheet steel enclosure with all accessories etc., complete</t>
  </si>
  <si>
    <t xml:space="preserve">a)  3.5C X 240 Sq.mm  in  Ground </t>
  </si>
  <si>
    <t>a) 3.5C X240 Sq.mm</t>
  </si>
  <si>
    <t>TPN Alluminium busbar of 400A with 35KA fault level capacity, mounted on non-hygroscopic, glass fibre reinforced insulators-1Set</t>
  </si>
  <si>
    <t xml:space="preserve">a) Supply, installation, Testing and Commissioning of 3 phase and Neutral 415V 4 wire Free Standing Floor mounted MVpanel made out of 14 SWG MS sheet after seven tankprocess and painting with Epoxy powder coating. The panel shall consist of suitable rating  TPN Aluminium busbar (at the rating of 0.8A/Sq.mm) supported with DMC/ SMC  insulators  and color coded with Heat shrinkable sleeves.TheMetering shall be provided as specified. The panel shall have Short circuit withstanding capacity of minimum 35KA and consist of the switchgear as mentioned below.  The panel shall be got fabricated from manufacturers with CPRI Test certificate only. The PCC shall have atleast two spare cubicles of the maximum rating. The size of all PanelMounting Meters shall be 96X96mm. The Panels shall be mounted on U channels including supply and fixing of the same. </t>
  </si>
  <si>
    <t>Supply, Installation, Testing &amp; Commissioning ( S.I.T.C ) of all items described below should be Factory Manufactured &amp; Tested &amp; ISI marked. Proposed location &amp; route should be as per the drawing. However, if any obstruction in encountered at site suitable modification may be made as per site condition. After completion of work the contractor must supply 3 copies of " As Built " drawing of actual route &amp; location of items. All UPS &amp; Raw Power points to be marked as U1,U2...&amp; RP 1, RP2 etc., on each work station / Desk etc., Similarly load/ points connected on each MCB to be indicated with a chart pasted inside the cover of each distribution board. Insulation testing of wiring with megger &amp; Testing of ELCB with Test lamp should be carried out before charging system &amp; insulation test report as well as RCCB/RCBO test report to be submitted with the Bill. Load shall be equally Balanced on 3 phases. All DBs and UPS+Raw power points should have an earth wire connection in their socket earth terminal.</t>
  </si>
  <si>
    <t>S.I.T.C of Factory Manufactured single / 3 phase &amp; Neutral Double door distribution board made out of 16 SWG sheet steel enclosure with cutouts for operating MCB/ MCCB/RCCB etc knobs &amp; consisting of Phase, Neutrl &amp; Earth busbars with tapped holes, phase barriers &amp; covers with removable plates on Top &amp; Bottom for Incoming &amp; Outgoing cables. DBs shall be flush mounting type for both single &amp; three phase. All wires / cables should be terminated with Ring / PIN type copper lugs in each MCB in DB as well as in each of Neutral &amp; earth link strips.</t>
  </si>
  <si>
    <t>APFC</t>
  </si>
  <si>
    <t xml:space="preserve">S.I.T.C  of Single Phase 12 way Double door Horizontal D.B. with Double pole  40 Amp MCB, 10KA as incomer - 1No. 6-16Amp S.P. Amp M.C.B. - 12Nos with all wiring connections </t>
  </si>
  <si>
    <t>S. I. T.C of I.S.I marked 1.1KV grade multi-strand F.R.L.S Copper P.V.C wires in 19/25/32/40/50 mm Medium grade I.S.I marked PVC pipes to be laid in Underground trench / On wall / above false ceiling etc complete with all conduit accessories like bends, tees, junction boxes with necessary fixing hardware etc including re-surfacing of the floor/ wall etc. wherever necessary with Resufacing material.</t>
  </si>
  <si>
    <t>4 pole 315 Amp Manual on load Changeover Switch in sheet steel enclosure mounted on suitable angle iron frame for Mains to D.G. supply switching ( if D.G. Back up is provided ) depending upon load.</t>
  </si>
  <si>
    <t xml:space="preserve">315A, 35KA FP MCCB (Thermal release) - 1no </t>
  </si>
  <si>
    <t>BILL OF QUANTTITES FOR ELECTRICAL WORKS TO SBI LIFE, VIJAYAWADA.</t>
  </si>
  <si>
    <t xml:space="preserve">b)  3.5C X 240 Sq.mm  in existing  tench  / hume pipe/ on Surface  </t>
  </si>
  <si>
    <t xml:space="preserve">a)Providing Copper Earth station, with 600X600X3mm Copper plate at  2700mm depth including construction ofbrick pedestal, providing meshed funnel,CI cover and other civil Engineering works, spreading a homogenous mixture ofsalt,charcoal around the pipe etc,completely as per IS3043,1987  or latest revision. </t>
  </si>
  <si>
    <t xml:space="preserve">b) Supply and laying of following size  strips including including all necessary inter connections with  earth station and equipments  including excavation and back filling etc complete. </t>
  </si>
  <si>
    <t>i)   25mm x 5mm  Copper strip</t>
  </si>
  <si>
    <t>a) S.I.T.C of L.D.B</t>
  </si>
  <si>
    <t>b) S.I.T.C of RPDB</t>
  </si>
  <si>
    <t>c) UPS DB ( Input )</t>
  </si>
  <si>
    <t>d) UPS DB ( Output )</t>
  </si>
  <si>
    <t>e) S.I.T.C of UPS SDB</t>
  </si>
  <si>
    <t>a) S.I.T.C of bunch of 4 X 16 Sqmm FRLS Copper wire with 2 X 10 sq mm FRLS Copper earth to be laid together  in  50mm PVC conduit from UPS Input to UPS and UPS to UPS Output DB. And connection with check nuts etc., D.B. body to be earthed with double earth. End termination of above cable with suitable Copper lugs on both side of cable ( pin type )</t>
  </si>
  <si>
    <t>d)S.I.T.C of bunch of 2 X 6 Sqmm. F.R.L.S Copper flexible wires with 1 X 4sq mm FRLS Copper earth to be laid together in  25mm PVC conduit from UPS Output DB to UPS SDB.  ( body to be earthed ) End termination of above wires at both ends in DBs with pin type copper lugs.</t>
  </si>
  <si>
    <t>f)S.I.T.C of bunch of 2 X 2.5 Sqmm. F.R.L.S Copper flexible wires with 1 X 1.5 sq mm FRLS Copper earth to be laid together in  25mm PVC conduit from RPDB to 6A DP MCB/ 6A socket.  ( body to be earthed ) End termination of above wires at both ends in DBs with pin type copper lugs.</t>
  </si>
  <si>
    <t>c) S.I.T.C of Raw power point with modular 16Amp Switch and socket on modular front plate on GI box</t>
  </si>
  <si>
    <t>d) S.I.T.C of UPS point with 2Nos modular 16Amp Switch and socket on modular front plate on GI box in server room</t>
  </si>
  <si>
    <t>a) S.I.T.C of 6.7 W  LED   luminaire similar to CAT NO.DN191B LED6S-6500 PSU WH S1 PHILIPS Make</t>
  </si>
  <si>
    <t>b) S.I.T.C of 12.3W LED Luminaire similar to   CAT NO.DN193B LED12S-6500 PSU WH S1 PHILIPS Make</t>
  </si>
  <si>
    <t>c) S.I.T.C of 30 W LED Luminaire similar to   CAT NO RC380B LED30S-6500 L60W60 PSU  PHILIPS Make</t>
  </si>
  <si>
    <t>b) S.I.T.C of Timer with MCB control for Sign Board of Branch.</t>
  </si>
  <si>
    <t xml:space="preserve">a)4C X 6Sq.mm Copper    </t>
  </si>
  <si>
    <t xml:space="preserve">a)4C X 6 Sq.mm Copper    </t>
  </si>
  <si>
    <t>b)4C X 10 Sq.mm Copper</t>
  </si>
  <si>
    <t>i</t>
  </si>
  <si>
    <t>ii</t>
  </si>
  <si>
    <t xml:space="preserve"> Supply, laying and commissioning of following size 1.1KVgrade  XLPE  insulated armoured aluminium/ copper conductor underground cable, in built up cable trench/ already laid RCChume pipe or on cable tray or on surface with saddles, screws etc., with all installation materials ( for AC Outdoor Units )</t>
  </si>
  <si>
    <t>a) Single light points/ Exhaust Fan controlled by 6 Amp switch</t>
  </si>
  <si>
    <t>e) Fan   Points</t>
  </si>
  <si>
    <t>s</t>
  </si>
  <si>
    <t>IP Phones:</t>
  </si>
  <si>
    <t>IP Cameras:</t>
  </si>
  <si>
    <t>Motion Sensor:</t>
  </si>
  <si>
    <t>Supply of Motion detecting pir sensor</t>
  </si>
  <si>
    <t>Supply of NVR 8-ch nvr 8 channel net video recorder</t>
  </si>
  <si>
    <t>Supply of IP Camera with 5MP with 30mtrs distance IP 360 rated water proof with reset button including cost and installation of all materials</t>
  </si>
  <si>
    <t>Sony VPL- CH 370 3 LCD projector (5000 ANSI LUMENS OF WUXGA, HD)</t>
  </si>
  <si>
    <t>8'X5'6" Reverb Motorized screen 16:10</t>
  </si>
  <si>
    <t xml:space="preserve">Biamp tesira forte AVB CI external codec conferencing </t>
  </si>
  <si>
    <t>Biamp  AMP -A 460H Amplier</t>
  </si>
  <si>
    <t>Beyer dynamic classis GM 305 Gooseneck micro phones</t>
  </si>
  <si>
    <t>ATEN 4x2 HDMI SWITCHER VS482</t>
  </si>
  <si>
    <t>KRAMER PRESENTATION SCALER VP461</t>
  </si>
  <si>
    <t>ATEN 4x4 VGA/AUDIO SWITCHER VM0404</t>
  </si>
  <si>
    <t>LOGIC CABLE CUBBIES</t>
  </si>
  <si>
    <t>DAC SPEAKER CABLE SPK 16</t>
  </si>
  <si>
    <t>MTRS</t>
  </si>
  <si>
    <t xml:space="preserve">DAC HDMI CABLE 15MTRS </t>
  </si>
  <si>
    <t>NOS</t>
  </si>
  <si>
    <t>DAC HDMI CABLE 10MTRS</t>
  </si>
  <si>
    <t>VGA CABLE 10MTRS</t>
  </si>
  <si>
    <t xml:space="preserve">DAC HDMI CABLE 5MTRS </t>
  </si>
  <si>
    <t>VGA CABLE 5MTRS</t>
  </si>
  <si>
    <t>DAC HDMI CABLE 3MTRS</t>
  </si>
  <si>
    <t>VGA CABLE 3MTRS</t>
  </si>
  <si>
    <t xml:space="preserve">NT AUDIO CABLE </t>
  </si>
  <si>
    <t>UNIVERSAL CEILING MOUNT KIT</t>
  </si>
  <si>
    <t>INTERCONNECT CABLES AND CONNECTORS</t>
  </si>
  <si>
    <t>SET</t>
  </si>
  <si>
    <t>SUBTOTAL</t>
  </si>
  <si>
    <t>BEYER dynamic GM 33S BASE UNIT FOR GOOSE NECK MICS WITH ON/OFF</t>
  </si>
  <si>
    <t>GRAND TOTAL</t>
  </si>
  <si>
    <t>SECOND FLOOR TRAINING ROOM</t>
  </si>
  <si>
    <t>SONY VPL- EW 578 3 LCD projector (4200 ANSI LUMENS OF WUXGA, HD)</t>
  </si>
  <si>
    <t>10'X6'3" REVERB MOTORIZED SCREEN 16:10</t>
  </si>
  <si>
    <t>SHURE PODIUM MIC</t>
  </si>
  <si>
    <t>SHURE CORDLESS COLLAR MIC</t>
  </si>
  <si>
    <t>SHURE CORDLESS HAND MIC</t>
  </si>
  <si>
    <t>APART AUDIO MASK6T WALL MOUNTED SPEAKERS</t>
  </si>
  <si>
    <t xml:space="preserve">APART AUDIO PA2240BPDUAL CHANNEL POWER AMPLIFIER </t>
  </si>
  <si>
    <t xml:space="preserve">YAMAHA MG 16XU MIXER </t>
  </si>
  <si>
    <t>DAC HDMI CABLE 20 MTRS</t>
  </si>
  <si>
    <t>VGA CABLE 20 MTRS</t>
  </si>
  <si>
    <t>Sound system with Mics</t>
  </si>
  <si>
    <t>Finger print and EM Prox card based door controller with battery backup and charger (Entry door controller) optical finger print and EM proximity card based reader, Supports access control and time - attendance, IP 65 Rating ( Water proof), 50,000 events and 9600 finger print template storage, Built in power over ethernet  (POE), Built in door lock port, Door sense port, Exit reader, Exit switch port, RS-485 and Ethernet interfaces, Tri color LED and Buzzer, 12VDC Power supply through adapter or Battery backup.</t>
  </si>
  <si>
    <t>Finger print and EM Prox card based door reader (Exit Reader)  optical finger print and EM Proximity card based reader, Wiegand / Rs-232 Interface IP 65rating (Waterpoof) Tamper detection, Tricolor LED Buzzer, 12VDC Power supply through adapter or Battery backup. Compatible with any COSEC Door controllers ( Except COSEC DOOR FOT)</t>
  </si>
  <si>
    <t>Matrix USB Dongle</t>
  </si>
  <si>
    <t>Matrix cosec GE Platform with 100 Users and expandable upto 500 users</t>
  </si>
  <si>
    <t>Matrix  Cosec user 100</t>
  </si>
  <si>
    <t>Matrix Cosec GE ATM - Time attandance management application</t>
  </si>
  <si>
    <t>Matrix Cosec GE ACM - Acess Control Management application</t>
  </si>
  <si>
    <t>Single wood door EM Lock</t>
  </si>
  <si>
    <t>Electrical works Total</t>
  </si>
  <si>
    <t xml:space="preserve">S.I.T.C  of Three Phase 4 way Double door Horizontal D.B. with Four pole 30Milliamp  32 Amp RCBO as incomer - 1No. 6Amp S.P. Amp M.C.B. - 12Nos with all wiring connections </t>
  </si>
  <si>
    <t xml:space="preserve">c)S.I.T.C of bunch of 4 X 4Sqmm. F.R.L.S Copper flexible wires with 2 X 2.5sq mm FRLS Copper earth to be laid together in  32mm PVC conduit from Main Panel to LDBs.  ( body to be earthed ) End termination of above wires at both ends in DBs with pin type copper lugs. </t>
  </si>
  <si>
    <t>Supply and fixing of 80A FP MCB, 10KA in factory made sheet steel enclosure with all accessories etc., complete</t>
  </si>
  <si>
    <t xml:space="preserve">S.I.T.C  of Three Phase 4 way Double door Vertical type D.B. with Four pole 80Amp MCB,10KAas incomer - 1No. 40Amp S.P. Amp M.C.B. - 6Nos with all wiring connections </t>
  </si>
  <si>
    <r>
      <t>. BUS BAR TPN Aluminium busbar of 125A with 25 KA fault level capacity, mounted on non-hygroscopic, glass fibre reinforced insulators-1Set Automatic Power factor controller with 6channel for controlling the capacitor bank Outgoings- 4nos 10 KVAR MD type Capacitor bank -2nos 5 KVAR MD type Capacitor bank, 40A TP MCB 10kA - 4 Nos,</t>
    </r>
    <r>
      <rPr>
        <sz val="11"/>
        <color rgb="FFFFFF00"/>
        <rFont val="Arial"/>
        <family val="2"/>
      </rPr>
      <t xml:space="preserve"> </t>
    </r>
    <r>
      <rPr>
        <sz val="11"/>
        <rFont val="Arial"/>
        <family val="2"/>
      </rPr>
      <t>25A TP MCB, 10kA - 2Nos   40 A FP contactor - 04nos and 25A FP contactor - 2 Nos.</t>
    </r>
  </si>
  <si>
    <t>Surge Protection Device L&amp;T make Type 1+2 Imax-50kA, 3P+N cat no.AUSP123PN50 -1No.</t>
  </si>
  <si>
    <t>Neutral failure relay, L&amp;T make- 1 No.</t>
  </si>
  <si>
    <t>e)S.I.T.C of bunch of 2 X 4 Sqmm. F.R.L.S Copper flexible wires with 1 X 2.5 sq mm FRLS Copper earth to be laid together in  25mm PVC conduit from RPDB to 16A socket/ 25A socket.  ( body to be earthed ) End termination of above wires at both ends in DBs with pin type copper lugs.</t>
  </si>
  <si>
    <t>b) S.I.T.C of bunch of 4 X 6 Sqmm FRLS Copper wire with 2 X 4 sq mm FRLS Copper earth to be laid together  in  40mm PVC conduit from Main panel to PDBs and 32 A Socket. And connection with check nuts etc., D.B. body to be earthed with double earth. End termination of above cable with suitable Copper lugs on both side of cable ( pin type )</t>
  </si>
  <si>
    <t xml:space="preserve">S.I.T.C  of Three Phase 12 way Double door Horizontal D.B. with Four pole 100 Milliamp  63 Amp RCBO as incomer - 36Nos. 6-25Amp S.P. Amp M.C.B. - 36Nos with all wiring connections </t>
  </si>
  <si>
    <t>40A, 10KA FP MCBs  - 6nos   ( LDBs- 4 Nos, Spare- 2 Nos)</t>
  </si>
  <si>
    <t>32A, 10KA FP MCBs  - 12nos   ( Cassette AC  units- 10 Nos, Spare- 2 Nos)</t>
  </si>
  <si>
    <t>63A, 10KA FP MCBs  - 6nos (  PDBs - 4 Nos, Spare - 2 Nos)</t>
  </si>
  <si>
    <t xml:space="preserve">Supply, fixing, testing and commissioning of Telephone outlet (RJ11) with anodised GI box    with  front plate and plug in type telephone socket . </t>
  </si>
  <si>
    <t>Supply, layingj, testing and commissioning of 2pair 0.5mm dia PVC insulated Copper conductor Telephone wire  conforming to   DOT Specification</t>
  </si>
  <si>
    <t>RMT</t>
  </si>
  <si>
    <t xml:space="preserve">Supply, installation, testing and commissioning of  10 pair Krone connectors in  junction box complete as required.  </t>
  </si>
  <si>
    <t xml:space="preserve"> FIRE ALARM SYSTEM</t>
  </si>
  <si>
    <t xml:space="preserve">a) 2 - Loop  </t>
  </si>
  <si>
    <t>Supply, Installation, Testing and commissioning of analog addressable  sounders with all fixing accessories.</t>
  </si>
  <si>
    <t xml:space="preserve">a ) 25mm dia Heavy gauge FRLS PVC conduit  </t>
  </si>
  <si>
    <t>Supply and fixing of Escape signage boards in Rigid Photo luminecent based glow in Dark rigid sheet with high intensity luminous properties with specificaiton.</t>
  </si>
  <si>
    <t xml:space="preserve">Supply and installation testing &amp; commissioning of Input module.The rates quoted for laying shall include laying of cables on surface with saddles,screws including material and labour charges etc complete as per site requirement. </t>
  </si>
  <si>
    <t>Supply and installation of addressable Monitor module along with all fixing accessories.</t>
  </si>
  <si>
    <t>FIRE FIGHTING</t>
  </si>
  <si>
    <t>SPRINKLER SYSTEM</t>
  </si>
  <si>
    <t>FLEXIBLE DROP CONNECTION</t>
  </si>
  <si>
    <t>Supplying, installing, testing and commissioning flexible drop connections with 1.0 Mtr length to connect the pendent type Sprinkler</t>
  </si>
  <si>
    <t>Nos.</t>
  </si>
  <si>
    <t>Supply and  Laying of 4Pair, UTP CAT 6  Lan Cable with all connections etc All Cable Numbers to be Provided at both ends. Both ends shall be with crimping</t>
  </si>
  <si>
    <t>Pts</t>
  </si>
  <si>
    <t>Supply and fixing of RJ 45 , CAT 6 Information outlets</t>
  </si>
  <si>
    <t>Supply of 7 feet Patch Cords Factory Crimping CAT 6</t>
  </si>
  <si>
    <t>Supply of 3 feet Patch Cords Factory Crimping CAT 6</t>
  </si>
  <si>
    <t>Supply and Fixing of 24 Port  CAT 6  Jack Panel,</t>
  </si>
  <si>
    <t>Supply and fixing of 24 Port 10/100mbps  D Link  Switch</t>
  </si>
  <si>
    <t>Supply and fixing of 9U Rack with Acceries(Self, Power Manager, Cable Manager, Fan etc)</t>
  </si>
  <si>
    <t xml:space="preserve"> FIRE ALARM SYSTEM SUB TOTAL</t>
  </si>
  <si>
    <t>FIRE FIGHTING SUB TOTAL</t>
  </si>
  <si>
    <t>a)100 pair</t>
  </si>
  <si>
    <t>Supply, laying, testing and commissioning of 50pair 0.5mm dia jelly filled copper conductor armoured cables.</t>
  </si>
  <si>
    <t>g)Supply, fixing  testing  and commissioning of factory made 20A  Single phase   socket with 20A SPMCB in MS box including all fixing accessories.( for  1.5Tr ACs )</t>
  </si>
  <si>
    <t>h)Supply, fixing  testing  and commissioning of factory made 25A  Single phase   socket with 25A DPMCB in MS box including all fixing accessories.( for 2Tr ACs )</t>
  </si>
  <si>
    <t>i) Supply fixing, testing and commissioning of factory made 32 A 3p+N+e Metalclad socket      with 32A 3P MCB in MS box including all fixing accessories.</t>
  </si>
  <si>
    <t>Supply, installation, testing and commissioning of Response indicators  with all required accessories etc., complete.</t>
  </si>
  <si>
    <t>g)Supply, fixing  testing  and commissioning of factory made 16A  Single phase   socket with 16A SPMCB in MS box including all fixing accessories.( for  1.0Tr ACs )</t>
  </si>
  <si>
    <t xml:space="preserve">Supply, installation, testing and commissioning of HTEK UC902 UC902 which delivers superior HD audio quality, rich and leading edge telephony features etc. with the following features
</t>
  </si>
  <si>
    <t xml:space="preserve">Phone Features
● 2 SIP accounts
● Call hold, mute, DND
● One-touch speed dial, hotline
● Call forward, call waiting, call transfer
● Redial, call return, auto answer, direct IP call
● 5-way conferencing
● Group listening, SMS, emergency call
● Ring tone selection/provisioning
● Set date time automatically or manually
● Dial plan per account
● RTCP-XR (RFC3611), VQ-RTCPXR (RFC6035)
● Action URL/URI
</t>
  </si>
  <si>
    <t xml:space="preserve">Voice Codecs Features
● HD voice: HD handset, HD speaker
● Codecs: iLBC, G.722, G.711(A/μ),
● GSM_FR, G.723, G.729AB, G.726-32
● DTMF: In-band, RFC 2833, SIP INFO
● Full-duplex hands-free speakerphone with AEC
● VAD, AGC, CNG, AEC, PLC, AJB
Directory
● Local phonebook up to 1000 entries
● XML/LDAP remote phonebook
● Intelligent search method
● Phonebook search/import/export
● Call history: dialed/received/missed/forwarded
● Black list
</t>
  </si>
  <si>
    <t xml:space="preserve">Feature keys
● 2 line keys with LED
● 6 features keys: mute, headset, message,
● 4 context-sensitive “soft” keys
● transfer, redial, speaker
● 6 navigation keys
● Volume control keys
Interface
● Dual-port 10/100M Ethernet
● Power over Ethernet (IEEE 802.3af), class 2
● 1xRJ9 (4P4C) handset port
● 1xRJ9 (4P4C) headset port
Physical Features
● Stand with 2 adjustable angles
● Wall mountable
● AC adapter : 100~240V input and DC 5V/1.2A output
● Power consumption (PSU): 1.6~2.6W
● Power consumption (PoE): 2.0~3.2W
● Operating humidity: 10~95%
● Operating temperature: -10~50°C
</t>
  </si>
  <si>
    <t xml:space="preserve">Management
● Configuration: browser/LCD-Menu/auto-provision
● Auto provision via HTTP/HTTPS FTP/TFTP
● Auto-provision with PnP
● Reset to factory, restart, reboot
● Local tracing log export, system log
● Phone lock for personal privacy protection
Network and Security
● SIP v1 (RFC2543), v2 (RFC3261)
● SIP server/proxy redundancy
● NAT Traversal: STUN mode
● DHCP/static/PPPoE/IEEE802.1X/open VPN
● HTTP/HTTPS web server
● Time and date synchronization by SNTP
● DNS-NAPTR/DNS-SRV(RFC 3263)
● QoS: 802.1p/Q tagging (VLAN), Layer 3 ToS DSCP
● TLS(Transport Layer Security), SRTP
● HTTPS certificate manager
● AES encryption for configuration file
● Digest authentication using MD5/MD5-sess
</t>
  </si>
  <si>
    <t xml:space="preserve">Supply, installation, testing and commissioning of HTEK UC903 UC903 with superior HD audio quality, rich and leading edge telephony features, all the functions of software with the following features 
</t>
  </si>
  <si>
    <t xml:space="preserve">Phone Features
● 3 SIP accounts
● Call hold, mute, DND
● One-touch speed dial, hotline
● Call forward, call waiting, call transfer
● Redial, call return, auto answer, direct IP call
● 5-way conferencing
● Group listening, SMS, emergency call
● Ring tone selection/provisioning
● Set date time automatically or manually
● Dial plan per account
● RTCP-XR (RFC3611), VQ-RTCPXR (RFC6035)
● Action URL/URI
Voice Codecs Features
● HD voice: HD handset, HD speaker
● Codecs: iLBC, G.722, G.711(A/μ),
● GSM_FR, G.723, G.729AB, G.726-32
● DTMF: In-band, RFC 2833, SIP INFO
● Full-duplex hands-free speakerphone with AEC
● VAD, AGC, CNG, AEC, PLC, AJB
</t>
  </si>
  <si>
    <t xml:space="preserve">Directory
● Local phonebook up to 1000 entries
● XML/LDAP remote phonebook
● Intelligent search method
● Phonebook search/import/export
● Call history: dialed/received/missed/forwarded
● Black list
IP-PBX Features
● Busy Lamp Field (BLF), bridged Line Appearance(BLA)
● Anonymous call, anonymous call rejection
● Message Waiting Indicator (MWI) , voice mail
● Intercom, paging
● Call park, call pickup
● Music on hold
● Hot-desking
Display and Indicator
● 192x64 pixel graphical LCD with backlight
● LED for call and message waiting indication
● Illuminated LEDs for line status information
● Intuitive user interface with icons and soft keys
● National language selection
● Caller ID with name, number
</t>
  </si>
  <si>
    <t xml:space="preserve">Feature keys
● 6 line keys with LED
● Paperless DSS keys up to 20 various features
● 8 features keys: voice mail, headset, mute,
● 4 context-sensitive “soft” keys
●speaker, conference, hold, transfer,redial,
● 6 navigation keys
● Volume control keys
Interface
● Dual-port 10/100M Ethernet
● Power over Ethernet (IEEE 802.3af), class 2
● 1xRJ9 (4P4C) handset port
● 1xRJ9 (4P4C) headset port
Physical Features
● Stand with 2 adjustable angles
● Wall mountable
● AC adapter : 100~240V input and DC 5V/1.2A output
● Power consumption (PSU): 1.6~2.6W
● Power consumption (PoE): 2.0~3.2W
● Operating humidity: 10~95%
● Operating temperature: -10~50°C
</t>
  </si>
  <si>
    <t xml:space="preserve">Management
● Configuration: browser/LCD-Menu/auto-provision
● Auto provision via HTTP/HTTPS FTP/TFTP
● Auto-provision with PnP
● Reset to factory, restart, reboot
● Local tracing log export, system log
● Phone lock for personal privacy protection
Network and Security
● SIP v1 (RFC2543), v2 (RFC3261)
● SIP server/proxy redundancy
● NAT Traversal: STUN mode
● DHCP/static/PPPoE/IEEE802.1X/open VPN
● HTTP/HTTPS web server
● Time and date synchronization by SNTP
● DNS-NAPTR/DNS-SRV(RFC 3263)
● QoS: 802.1p/Q tagging (VLAN), Layer 3 ToS DSCP
● TLS(Transport Layer Security), SRTP
● HTTPS certificate manager
● AES encryption for configuration file
● Digest authentication using MD5/MD5-sess
</t>
  </si>
  <si>
    <t xml:space="preserve">Supply of IP PBX for Up to 200 Extensions Up to 60 Simultaneous Calls Up to 40 Simultaneous Conference Attendees Up to 36 Call Queues Up to 36 Conference Rooms Recording up to 150 hrs (WAV) Recording up to 1500 hrs (GSM) Automatic Recording/One Touch Recording CDR (Call Detailed Recording) Multi-layer IVR (Interactive Voice Response) TDM/SIP/IAX Extensions/trunks Flexible Inbound/Outbound Routing Time-based Routing Remote Extensions &amp; Remote Offices Paging &amp; Intercom Video Call Call Forward/Transfer Web Extension (WebRTC) Follow Me DND (Do Not Disturb) Ring Groups Pick-up Groups DISA (Direct Inward System Access) Virtual Fax Voicemail to Email/Fax to Email One Number Stations Smart DID Media </t>
  </si>
  <si>
    <t xml:space="preserve">Audio Codecs: G.722/G.711-Ulaw/G.711-Alaw/G.726/G.729/GSM/SPEEX Video Codecs: H.261/H.263/H.263+/H.264 Fax: T.38 (pass through) </t>
  </si>
  <si>
    <t xml:space="preserve">Network &amp; Protocols IPv4, IPv6, VLAN, DHCP, PPPoE, DDNS, SNMPv2, NTP, SNTP, TFTP, SSH, HTTPS, SRTP, TLS, LDAP, TR069 </t>
  </si>
  <si>
    <t xml:space="preserve">Security HTTPS, Fail2Ban, Permit IP, Whitelist, Blacklist VPN Server (PPTP, L2TP, OpenVPN, IPSec) VPN Client (N2N, PPTP, L2TP, OpenVPN, IPSec) </t>
  </si>
  <si>
    <t>Seagate Hard disk with all connectors</t>
  </si>
  <si>
    <t>Installation charges including all labour, accessories and materials complete including testing and commissioning</t>
  </si>
  <si>
    <t xml:space="preserve">QSC AC-C6T in-ceiling speakers: System Details AC-C6T
Effective frequency range1 65 Hz – 20 kHz
Rated noise power / voltage2 30 watts / 15.5 volts (RMS)
Broad-band sensitivity3 89 dB SPL
Coverage angle (-6 dB) 110° (500 Hz - 5 kHz)
Maximum continuous SPL4 104 dB
Maximum peak SPL4 110 dB, Rated bypass impedance 8 ohms, Transformer taps 70 V: 30, 15, 7.5, 3.7, 1.9 watts
100 V: 30, 15, 7.5, 3.8 watts, 8 ohm bypass
HF transducer 22 mm [.86 in] silk dome tweeter, coaxially mounted, LF transducer 152 mm [6 in] Polypropylene cone with butyl rubber surround, Input connector type Euro block connector with parallel output terminals, Baffle material Painted ABS polymer, Grille material Painted steel, Back can material Galvanized steel, Testing Listed UL1480, UL2043 safe for use in air handling space, Net weight 3.5 kg [7.6 lb], Product dimensions Ø260 x 213 mm [Ø10.24 x 8.4 in], Cut-out Dimensions Ø229 mm [Ø9 in], Ceiling Capture Thickness 6.35 - 38.1 mm [0.25 - 1.5 in], Included accessories Rails &amp; C-ring for ceiling tile installation, 1 Half-space, -10 dB from on-axis sensitivity 2 IEC60268-1 noise signal for 2 Hrs, 3 On-Axis, half-space sensitivity, 2.83V, 1 m 4 Calculated from rated noise voltage and sensitivity
</t>
  </si>
  <si>
    <t>Supply, fixing, testing &amp; commissioning of Security Access Control System including labour and installation of all materials etc., for complete work.</t>
  </si>
  <si>
    <t>Supply, fixing, tyesting &amp; commissioning of Sound system with for Conference room and Training hall including cost of labour and installation of all materials etc., for complete work.</t>
  </si>
  <si>
    <t>For IP phones &amp; cameras</t>
  </si>
  <si>
    <t>S no.</t>
  </si>
  <si>
    <t>Remarks</t>
  </si>
  <si>
    <t>FIRE ALARM &amp; DETECTION SYSTEM</t>
  </si>
  <si>
    <t>nos</t>
  </si>
  <si>
    <t>ABSTRACT OF INTERIOR, CIVIL, ELECTRICAL, AC, IP PHONES, SECURITY CAMERAS, SECURITY ACCESS CONTROL, SOUND SYSTEM, FIRE ALARM AND SPRINKLER SYSTEMS FOR SBI LIFE REGIONAL OFFICE AT VIJAYAWADA.</t>
  </si>
  <si>
    <t>INTERIOR WORKS</t>
  </si>
  <si>
    <t>CIVIL WORKS</t>
  </si>
  <si>
    <t xml:space="preserve"> HVAC WORKS</t>
  </si>
  <si>
    <t>ELECTRICAL WORKS ( INCLUDING IP PHONES, SECURITY &amp; SOUND SYSTEMS)</t>
  </si>
  <si>
    <t>ii) S.I.T.C of GI Raceways with fixing brackets and all necessary accessories etc., complete. Legrand</t>
  </si>
  <si>
    <t>i) S.I.T.C of U-PVC Trunking with cover plate &amp; other accessories Legrad / Precision make</t>
  </si>
  <si>
    <t>a)  150mm x 38mm 1 compartment</t>
  </si>
  <si>
    <t>b) 225mm X 38mm 3 Compartment</t>
  </si>
  <si>
    <t>c) 300mm X 38mm 3 Compartment</t>
  </si>
  <si>
    <t>iii) S.IT.C. of Height adjustable raceway junction box with flyover for direct access to cables at intersection while maintaining perfect separation and 90 deg cross over between  data and power cables with all fixing accessories etc., complete. Legrand</t>
  </si>
  <si>
    <t>a) 225mm X 225mm X 65-90mm with flyover</t>
  </si>
  <si>
    <t>b) 300mm X 300mm X 65-90mm with flyover</t>
  </si>
  <si>
    <t>c) 400mm X 400mm X 65-90mm with flyover</t>
  </si>
  <si>
    <t>32 ii)</t>
  </si>
  <si>
    <t>Raceway in flooring :</t>
  </si>
</sst>
</file>

<file path=xl/styles.xml><?xml version="1.0" encoding="utf-8"?>
<styleSheet xmlns="http://schemas.openxmlformats.org/spreadsheetml/2006/main">
  <numFmts count="12">
    <numFmt numFmtId="43" formatCode="_(* #,##0.00_);_(* \(#,##0.00\);_(* &quot;-&quot;??_);_(@_)"/>
    <numFmt numFmtId="164" formatCode="0.0%"/>
    <numFmt numFmtId="165" formatCode="0.0"/>
    <numFmt numFmtId="166" formatCode="0.00_)"/>
    <numFmt numFmtId="167" formatCode="0_)"/>
    <numFmt numFmtId="168" formatCode="0.0_)"/>
    <numFmt numFmtId="169" formatCode="0.000"/>
    <numFmt numFmtId="170" formatCode="&quot;£&quot;#,##0;\-&quot;£&quot;#,##0"/>
    <numFmt numFmtId="171" formatCode="0_ "/>
    <numFmt numFmtId="172" formatCode="[$-409]0.00"/>
    <numFmt numFmtId="173" formatCode="[$-409]General"/>
    <numFmt numFmtId="174" formatCode="[$$-409]#,##0.00;[Red]&quot;-&quot;[$$-409]#,##0.00"/>
  </numFmts>
  <fonts count="38">
    <font>
      <sz val="11"/>
      <color theme="1"/>
      <name val="Calibri"/>
      <family val="2"/>
      <scheme val="minor"/>
    </font>
    <font>
      <sz val="11"/>
      <color theme="1"/>
      <name val="Calibri"/>
      <family val="2"/>
      <scheme val="minor"/>
    </font>
    <font>
      <b/>
      <sz val="10"/>
      <name val="Arial"/>
      <family val="2"/>
    </font>
    <font>
      <sz val="10"/>
      <name val="Arial"/>
      <family val="2"/>
    </font>
    <font>
      <sz val="11"/>
      <color indexed="8"/>
      <name val="Calibri"/>
      <family val="2"/>
    </font>
    <font>
      <sz val="10"/>
      <name val="Courier"/>
      <family val="3"/>
    </font>
    <font>
      <sz val="10"/>
      <color indexed="8"/>
      <name val="Courier New"/>
      <family val="3"/>
    </font>
    <font>
      <sz val="11"/>
      <color theme="1"/>
      <name val="Arial"/>
      <family val="2"/>
    </font>
    <font>
      <sz val="11"/>
      <name val="Arial"/>
      <family val="2"/>
    </font>
    <font>
      <sz val="11"/>
      <color indexed="8"/>
      <name val="Arial"/>
      <family val="2"/>
    </font>
    <font>
      <b/>
      <sz val="11"/>
      <name val="Arial"/>
      <family val="2"/>
    </font>
    <font>
      <b/>
      <sz val="11"/>
      <color indexed="8"/>
      <name val="Arial"/>
      <family val="2"/>
    </font>
    <font>
      <b/>
      <i/>
      <sz val="11"/>
      <name val="Arial"/>
      <family val="2"/>
    </font>
    <font>
      <b/>
      <sz val="11"/>
      <color theme="1"/>
      <name val="Arial"/>
      <family val="2"/>
    </font>
    <font>
      <sz val="11"/>
      <name val="Times New Roman"/>
      <family val="1"/>
    </font>
    <font>
      <b/>
      <sz val="11"/>
      <name val="Times New Roman"/>
      <family val="1"/>
    </font>
    <font>
      <sz val="10"/>
      <name val="Arial"/>
      <family val="2"/>
      <charset val="204"/>
    </font>
    <font>
      <sz val="10"/>
      <name val="Helv"/>
      <charset val="204"/>
    </font>
    <font>
      <sz val="10"/>
      <name val="Arial"/>
      <family val="2"/>
      <charset val="1"/>
    </font>
    <font>
      <b/>
      <sz val="11"/>
      <name val="Calibri"/>
      <family val="2"/>
    </font>
    <font>
      <b/>
      <sz val="11"/>
      <color rgb="FFFF0000"/>
      <name val="Times New Roman"/>
      <family val="1"/>
    </font>
    <font>
      <sz val="10"/>
      <color theme="1"/>
      <name val="Arial"/>
      <family val="2"/>
    </font>
    <font>
      <b/>
      <u/>
      <sz val="11"/>
      <name val="Arial"/>
      <family val="2"/>
    </font>
    <font>
      <u/>
      <sz val="11"/>
      <color theme="1"/>
      <name val="Arial"/>
      <family val="2"/>
    </font>
    <font>
      <b/>
      <u/>
      <sz val="11"/>
      <color theme="1"/>
      <name val="Arial"/>
      <family val="2"/>
    </font>
    <font>
      <sz val="11"/>
      <color rgb="FFFF0000"/>
      <name val="Arial"/>
      <family val="2"/>
    </font>
    <font>
      <b/>
      <sz val="11"/>
      <color theme="4" tint="-0.499984740745262"/>
      <name val="Arial"/>
      <family val="2"/>
    </font>
    <font>
      <sz val="11"/>
      <color rgb="FFFFFF00"/>
      <name val="Arial"/>
      <family val="2"/>
    </font>
    <font>
      <sz val="10"/>
      <name val="Helv"/>
      <family val="2"/>
    </font>
    <font>
      <sz val="10"/>
      <color indexed="8"/>
      <name val="Arial"/>
      <family val="2"/>
    </font>
    <font>
      <sz val="11"/>
      <color rgb="FF000000"/>
      <name val="Arial"/>
      <family val="2"/>
    </font>
    <font>
      <sz val="11"/>
      <color rgb="FF000000"/>
      <name val="Calibri"/>
      <family val="2"/>
    </font>
    <font>
      <b/>
      <i/>
      <sz val="16"/>
      <color theme="1"/>
      <name val="Arial"/>
      <family val="2"/>
    </font>
    <font>
      <sz val="10"/>
      <color rgb="FF000000"/>
      <name val="Arial1"/>
    </font>
    <font>
      <b/>
      <i/>
      <u/>
      <sz val="11"/>
      <color theme="1"/>
      <name val="Arial"/>
      <family val="2"/>
    </font>
    <font>
      <b/>
      <sz val="11"/>
      <color theme="1"/>
      <name val="Calibri"/>
      <family val="2"/>
      <scheme val="minor"/>
    </font>
    <font>
      <b/>
      <u/>
      <sz val="11"/>
      <color theme="1"/>
      <name val="Calibri"/>
      <family val="2"/>
      <scheme val="minor"/>
    </font>
    <font>
      <sz val="12"/>
      <color theme="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8"/>
      </top>
      <bottom style="thin">
        <color indexed="8"/>
      </bottom>
      <diagonal/>
    </border>
  </borders>
  <cellStyleXfs count="59">
    <xf numFmtId="0" fontId="0" fillId="0" borderId="0"/>
    <xf numFmtId="9" fontId="3" fillId="0" borderId="0" applyFont="0" applyFill="0" applyBorder="0" applyAlignment="0" applyProtection="0"/>
    <xf numFmtId="0" fontId="1" fillId="0" borderId="0"/>
    <xf numFmtId="9" fontId="4" fillId="0" borderId="0" applyFont="0" applyFill="0" applyBorder="0" applyAlignment="0" applyProtection="0"/>
    <xf numFmtId="0" fontId="5" fillId="0" borderId="0"/>
    <xf numFmtId="0" fontId="4" fillId="0" borderId="0"/>
    <xf numFmtId="0" fontId="4" fillId="0" borderId="0"/>
    <xf numFmtId="0" fontId="3" fillId="0" borderId="0"/>
    <xf numFmtId="0" fontId="3" fillId="0" borderId="0">
      <alignment horizontal="justify" vertical="top"/>
    </xf>
    <xf numFmtId="0" fontId="6" fillId="0" borderId="0"/>
    <xf numFmtId="0" fontId="3" fillId="0" borderId="0"/>
    <xf numFmtId="0" fontId="3" fillId="0" borderId="0"/>
    <xf numFmtId="9" fontId="3" fillId="0" borderId="0" applyFill="0" applyBorder="0" applyAlignment="0" applyProtection="0"/>
    <xf numFmtId="0" fontId="4" fillId="0" borderId="0"/>
    <xf numFmtId="0" fontId="3" fillId="0" borderId="0"/>
    <xf numFmtId="9" fontId="3" fillId="0" borderId="0" applyFont="0" applyFill="0" applyBorder="0" applyAlignment="0" applyProtection="0"/>
    <xf numFmtId="43" fontId="3" fillId="0" borderId="0" applyFill="0" applyBorder="0" applyAlignment="0" applyProtection="0"/>
    <xf numFmtId="0" fontId="16" fillId="0" borderId="0"/>
    <xf numFmtId="9" fontId="3" fillId="0" borderId="0" applyFill="0" applyBorder="0" applyAlignment="0" applyProtection="0"/>
    <xf numFmtId="43" fontId="1" fillId="0" borderId="0" applyFont="0" applyFill="0" applyBorder="0" applyAlignment="0" applyProtection="0"/>
    <xf numFmtId="0" fontId="17" fillId="0" borderId="0"/>
    <xf numFmtId="0" fontId="3" fillId="0" borderId="0"/>
    <xf numFmtId="0" fontId="3" fillId="0" borderId="0"/>
    <xf numFmtId="0" fontId="3" fillId="0" borderId="0"/>
    <xf numFmtId="0" fontId="1" fillId="0" borderId="0"/>
    <xf numFmtId="0" fontId="1" fillId="0" borderId="0"/>
    <xf numFmtId="170" fontId="3" fillId="0" borderId="0" applyFill="0" applyBorder="0" applyAlignment="0" applyProtection="0"/>
    <xf numFmtId="169" fontId="3" fillId="0" borderId="0" applyFill="0" applyBorder="0" applyAlignment="0" applyProtection="0"/>
    <xf numFmtId="0" fontId="3" fillId="0" borderId="0"/>
    <xf numFmtId="0" fontId="3" fillId="0" borderId="0"/>
    <xf numFmtId="0" fontId="3" fillId="0" borderId="0"/>
    <xf numFmtId="0" fontId="1" fillId="0" borderId="0"/>
    <xf numFmtId="0" fontId="18" fillId="0" borderId="0"/>
    <xf numFmtId="0" fontId="3" fillId="0" borderId="0"/>
    <xf numFmtId="0" fontId="3" fillId="0" borderId="0"/>
    <xf numFmtId="9" fontId="3" fillId="0" borderId="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0" fontId="1" fillId="0" borderId="0"/>
    <xf numFmtId="0" fontId="18" fillId="0" borderId="0"/>
    <xf numFmtId="0" fontId="3" fillId="0" borderId="0" applyFill="0" applyBorder="0" applyAlignment="0" applyProtection="0"/>
    <xf numFmtId="0" fontId="4" fillId="0" borderId="0"/>
    <xf numFmtId="0" fontId="3" fillId="0" borderId="0" applyFill="0" applyBorder="0" applyAlignment="0" applyProtection="0"/>
    <xf numFmtId="0" fontId="3" fillId="0" borderId="0"/>
    <xf numFmtId="0" fontId="3" fillId="0" borderId="0"/>
    <xf numFmtId="9" fontId="3" fillId="0" borderId="0" applyFill="0" applyBorder="0" applyAlignment="0" applyProtection="0"/>
    <xf numFmtId="9" fontId="1" fillId="0" borderId="0" applyFont="0" applyFill="0" applyBorder="0" applyAlignment="0" applyProtection="0"/>
    <xf numFmtId="0" fontId="28" fillId="0" borderId="0"/>
    <xf numFmtId="0" fontId="28" fillId="0" borderId="0"/>
    <xf numFmtId="0" fontId="29" fillId="0" borderId="0"/>
    <xf numFmtId="0" fontId="7" fillId="0" borderId="0"/>
    <xf numFmtId="173" fontId="31" fillId="0" borderId="0"/>
    <xf numFmtId="0" fontId="32" fillId="0" borderId="0">
      <alignment horizontal="center"/>
    </xf>
    <xf numFmtId="0" fontId="32" fillId="0" borderId="0">
      <alignment horizontal="center" textRotation="90"/>
    </xf>
    <xf numFmtId="173" fontId="33" fillId="0" borderId="0"/>
    <xf numFmtId="0" fontId="34" fillId="0" borderId="0"/>
    <xf numFmtId="174" fontId="34" fillId="0" borderId="0"/>
  </cellStyleXfs>
  <cellXfs count="404">
    <xf numFmtId="0" fontId="0" fillId="0" borderId="0" xfId="0"/>
    <xf numFmtId="0" fontId="7" fillId="0" borderId="0" xfId="0" applyFont="1"/>
    <xf numFmtId="0" fontId="8" fillId="0" borderId="1" xfId="0" applyFont="1" applyBorder="1" applyAlignment="1">
      <alignment horizontal="left" vertical="top" wrapText="1"/>
    </xf>
    <xf numFmtId="2" fontId="8" fillId="3" borderId="1" xfId="0" applyNumberFormat="1" applyFont="1" applyFill="1" applyBorder="1" applyAlignment="1">
      <alignment horizontal="right" vertical="top" wrapText="1"/>
    </xf>
    <xf numFmtId="0" fontId="7" fillId="0" borderId="0" xfId="0" applyFont="1" applyAlignment="1">
      <alignment horizontal="center"/>
    </xf>
    <xf numFmtId="0" fontId="8" fillId="0" borderId="1" xfId="0" applyFont="1" applyBorder="1" applyAlignment="1">
      <alignment horizontal="center" vertical="top" wrapText="1"/>
    </xf>
    <xf numFmtId="0" fontId="8" fillId="3" borderId="1" xfId="0" applyFont="1" applyFill="1" applyBorder="1" applyAlignment="1">
      <alignment horizontal="left" vertical="top" wrapText="1"/>
    </xf>
    <xf numFmtId="0" fontId="8" fillId="3" borderId="0" xfId="0" applyFont="1" applyFill="1" applyBorder="1" applyAlignment="1">
      <alignment horizontal="left" vertical="top" wrapText="1"/>
    </xf>
    <xf numFmtId="0" fontId="8" fillId="0" borderId="1" xfId="10" applyFont="1" applyBorder="1" applyAlignment="1" applyProtection="1">
      <alignment horizontal="center" vertical="top"/>
      <protection hidden="1"/>
    </xf>
    <xf numFmtId="2" fontId="8" fillId="0" borderId="1" xfId="10" applyNumberFormat="1" applyFont="1" applyBorder="1" applyAlignment="1" applyProtection="1">
      <alignment horizontal="center" vertical="top"/>
      <protection hidden="1"/>
    </xf>
    <xf numFmtId="0" fontId="8" fillId="0" borderId="1" xfId="10" applyFont="1" applyBorder="1" applyAlignment="1">
      <alignment vertical="top"/>
    </xf>
    <xf numFmtId="166" fontId="8" fillId="0" borderId="1" xfId="10" applyNumberFormat="1" applyFont="1" applyBorder="1" applyAlignment="1" applyProtection="1">
      <alignment horizontal="center" vertical="top"/>
      <protection hidden="1"/>
    </xf>
    <xf numFmtId="9" fontId="8" fillId="0" borderId="1" xfId="10" applyNumberFormat="1" applyFont="1" applyBorder="1" applyAlignment="1">
      <alignment horizontal="center" vertical="top"/>
    </xf>
    <xf numFmtId="10" fontId="8" fillId="0" borderId="1" xfId="10" applyNumberFormat="1" applyFont="1" applyBorder="1" applyAlignment="1" applyProtection="1">
      <alignment horizontal="center" vertical="top"/>
      <protection hidden="1"/>
    </xf>
    <xf numFmtId="164" fontId="8" fillId="0" borderId="1" xfId="10" applyNumberFormat="1" applyFont="1" applyBorder="1" applyAlignment="1" applyProtection="1">
      <alignment horizontal="center" vertical="top"/>
      <protection hidden="1"/>
    </xf>
    <xf numFmtId="0" fontId="8" fillId="0" borderId="1" xfId="10" applyFont="1" applyBorder="1" applyAlignment="1" applyProtection="1">
      <alignment vertical="top"/>
      <protection hidden="1"/>
    </xf>
    <xf numFmtId="0" fontId="8" fillId="0" borderId="1" xfId="10" applyFont="1" applyBorder="1" applyAlignment="1" applyProtection="1">
      <alignment horizontal="right" vertical="top"/>
      <protection hidden="1"/>
    </xf>
    <xf numFmtId="167" fontId="8" fillId="0" borderId="1" xfId="11" applyNumberFormat="1" applyFont="1" applyFill="1" applyBorder="1" applyAlignment="1" applyProtection="1">
      <alignment horizontal="right" vertical="top"/>
    </xf>
    <xf numFmtId="0" fontId="8" fillId="0" borderId="1" xfId="11" applyFont="1" applyFill="1" applyBorder="1" applyAlignment="1">
      <alignment vertical="top"/>
    </xf>
    <xf numFmtId="0" fontId="8" fillId="0" borderId="1" xfId="11" applyFont="1" applyFill="1" applyBorder="1" applyAlignment="1" applyProtection="1">
      <alignment horizontal="center" vertical="top"/>
      <protection hidden="1"/>
    </xf>
    <xf numFmtId="2" fontId="8" fillId="0" borderId="1" xfId="11" applyNumberFormat="1" applyFont="1" applyFill="1" applyBorder="1" applyAlignment="1" applyProtection="1">
      <alignment horizontal="center" vertical="top"/>
      <protection hidden="1"/>
    </xf>
    <xf numFmtId="0" fontId="8" fillId="0" borderId="1" xfId="11" applyFont="1" applyFill="1" applyBorder="1" applyAlignment="1">
      <alignment horizontal="center" vertical="top"/>
    </xf>
    <xf numFmtId="2" fontId="8" fillId="0" borderId="1" xfId="11" applyNumberFormat="1" applyFont="1" applyFill="1" applyBorder="1" applyAlignment="1">
      <alignment horizontal="center" vertical="top"/>
    </xf>
    <xf numFmtId="9" fontId="8" fillId="0" borderId="1" xfId="12" applyFont="1" applyFill="1" applyBorder="1" applyAlignment="1" applyProtection="1">
      <alignment horizontal="center" vertical="top"/>
    </xf>
    <xf numFmtId="2" fontId="8" fillId="0" borderId="1" xfId="11" applyNumberFormat="1" applyFont="1" applyFill="1" applyBorder="1" applyAlignment="1" applyProtection="1">
      <alignment horizontal="center" vertical="top"/>
    </xf>
    <xf numFmtId="166" fontId="8" fillId="0" borderId="1" xfId="11" applyNumberFormat="1" applyFont="1" applyFill="1" applyBorder="1" applyAlignment="1" applyProtection="1">
      <alignment horizontal="center" vertical="top"/>
    </xf>
    <xf numFmtId="0" fontId="8" fillId="0" borderId="1" xfId="11" applyFont="1" applyFill="1" applyBorder="1" applyAlignment="1" applyProtection="1">
      <alignment vertical="top"/>
      <protection hidden="1"/>
    </xf>
    <xf numFmtId="167" fontId="9" fillId="0" borderId="1" xfId="13" applyNumberFormat="1" applyFont="1" applyFill="1" applyBorder="1" applyAlignment="1" applyProtection="1">
      <alignment horizontal="center" vertical="top"/>
      <protection hidden="1"/>
    </xf>
    <xf numFmtId="0" fontId="8" fillId="0" borderId="1" xfId="11" applyFont="1" applyFill="1" applyBorder="1" applyAlignment="1">
      <alignment horizontal="right" vertical="top"/>
    </xf>
    <xf numFmtId="166" fontId="8" fillId="0" borderId="1" xfId="11" applyNumberFormat="1" applyFont="1" applyBorder="1" applyAlignment="1" applyProtection="1">
      <alignment horizontal="right" vertical="top"/>
    </xf>
    <xf numFmtId="0" fontId="8" fillId="0" borderId="1" xfId="11" applyFont="1" applyBorder="1" applyAlignment="1" applyProtection="1">
      <alignment vertical="top"/>
      <protection hidden="1"/>
    </xf>
    <xf numFmtId="0" fontId="8" fillId="0" borderId="1" xfId="11" applyFont="1" applyBorder="1" applyAlignment="1" applyProtection="1">
      <alignment horizontal="center" vertical="top"/>
      <protection hidden="1"/>
    </xf>
    <xf numFmtId="0" fontId="8" fillId="0" borderId="1" xfId="11" applyFont="1" applyBorder="1" applyAlignment="1">
      <alignment horizontal="center" vertical="top"/>
    </xf>
    <xf numFmtId="9" fontId="8" fillId="0" borderId="1" xfId="11" applyNumberFormat="1" applyFont="1" applyBorder="1" applyAlignment="1" applyProtection="1">
      <alignment horizontal="center" vertical="top"/>
      <protection hidden="1"/>
    </xf>
    <xf numFmtId="2" fontId="8" fillId="0" borderId="1" xfId="11" applyNumberFormat="1" applyFont="1" applyBorder="1" applyAlignment="1" applyProtection="1">
      <alignment horizontal="center" vertical="top"/>
      <protection hidden="1"/>
    </xf>
    <xf numFmtId="164" fontId="8" fillId="0" borderId="1" xfId="11" applyNumberFormat="1" applyFont="1" applyBorder="1" applyAlignment="1" applyProtection="1">
      <alignment horizontal="center" vertical="top"/>
      <protection hidden="1"/>
    </xf>
    <xf numFmtId="0" fontId="8" fillId="0" borderId="1" xfId="13" applyFont="1" applyFill="1" applyBorder="1" applyAlignment="1">
      <alignment horizontal="right" vertical="top"/>
    </xf>
    <xf numFmtId="0" fontId="9" fillId="0" borderId="1" xfId="13" applyFont="1" applyFill="1" applyBorder="1" applyAlignment="1" applyProtection="1">
      <alignment vertical="top" wrapText="1"/>
      <protection hidden="1"/>
    </xf>
    <xf numFmtId="0" fontId="9" fillId="0" borderId="1" xfId="13" applyFont="1" applyFill="1" applyBorder="1" applyAlignment="1">
      <alignment horizontal="center" vertical="top"/>
    </xf>
    <xf numFmtId="10" fontId="9" fillId="0" borderId="1" xfId="13" applyNumberFormat="1" applyFont="1" applyFill="1" applyBorder="1" applyAlignment="1">
      <alignment horizontal="center" vertical="top"/>
    </xf>
    <xf numFmtId="2" fontId="9" fillId="0" borderId="1" xfId="13" applyNumberFormat="1" applyFont="1" applyFill="1" applyBorder="1" applyAlignment="1" applyProtection="1">
      <alignment horizontal="center" vertical="top"/>
      <protection hidden="1"/>
    </xf>
    <xf numFmtId="166" fontId="9" fillId="0" borderId="1" xfId="13" applyNumberFormat="1" applyFont="1" applyFill="1" applyBorder="1" applyAlignment="1" applyProtection="1">
      <alignment horizontal="right" vertical="top"/>
    </xf>
    <xf numFmtId="168" fontId="10" fillId="0" borderId="1" xfId="13" applyNumberFormat="1" applyFont="1" applyFill="1" applyBorder="1" applyAlignment="1" applyProtection="1">
      <alignment horizontal="right" vertical="top"/>
      <protection hidden="1"/>
    </xf>
    <xf numFmtId="0" fontId="11" fillId="0" borderId="1" xfId="13" applyFont="1" applyFill="1" applyBorder="1" applyAlignment="1">
      <alignment vertical="top"/>
    </xf>
    <xf numFmtId="0" fontId="11" fillId="0" borderId="1" xfId="13" applyFont="1" applyFill="1" applyBorder="1" applyAlignment="1">
      <alignment horizontal="center" vertical="top"/>
    </xf>
    <xf numFmtId="0" fontId="11" fillId="0" borderId="1" xfId="13" applyFont="1" applyFill="1" applyBorder="1" applyAlignment="1" applyProtection="1">
      <alignment horizontal="center" vertical="top"/>
      <protection hidden="1"/>
    </xf>
    <xf numFmtId="166" fontId="11" fillId="0" borderId="1" xfId="13" applyNumberFormat="1" applyFont="1" applyFill="1" applyBorder="1" applyAlignment="1" applyProtection="1">
      <alignment horizontal="center" vertical="top"/>
      <protection hidden="1"/>
    </xf>
    <xf numFmtId="2" fontId="11" fillId="0" borderId="1" xfId="13" applyNumberFormat="1" applyFont="1" applyFill="1" applyBorder="1" applyAlignment="1" applyProtection="1">
      <alignment horizontal="center" vertical="top"/>
      <protection hidden="1"/>
    </xf>
    <xf numFmtId="0" fontId="12" fillId="0" borderId="1" xfId="14" applyFont="1" applyFill="1" applyBorder="1" applyAlignment="1">
      <alignment horizontal="center" vertical="top"/>
    </xf>
    <xf numFmtId="2" fontId="8" fillId="0" borderId="1" xfId="14" applyNumberFormat="1" applyFont="1" applyFill="1" applyBorder="1" applyAlignment="1">
      <alignment horizontal="center" vertical="top"/>
    </xf>
    <xf numFmtId="0" fontId="8" fillId="0" borderId="1" xfId="14" applyFont="1" applyFill="1" applyBorder="1" applyAlignment="1">
      <alignment horizontal="center" vertical="top"/>
    </xf>
    <xf numFmtId="0" fontId="8" fillId="0" borderId="1" xfId="14" applyFont="1" applyFill="1" applyBorder="1" applyAlignment="1">
      <alignment horizontal="center" vertical="top" wrapText="1"/>
    </xf>
    <xf numFmtId="0" fontId="8" fillId="0" borderId="1" xfId="14" applyFont="1" applyFill="1" applyBorder="1" applyAlignment="1">
      <alignment vertical="top" wrapText="1"/>
    </xf>
    <xf numFmtId="9" fontId="8" fillId="0" borderId="1" xfId="14" applyNumberFormat="1" applyFont="1" applyFill="1" applyBorder="1" applyAlignment="1">
      <alignment horizontal="center" vertical="top"/>
    </xf>
    <xf numFmtId="1" fontId="8" fillId="0" borderId="1" xfId="14" applyNumberFormat="1" applyFont="1" applyFill="1" applyBorder="1" applyAlignment="1">
      <alignment horizontal="center" vertical="top"/>
    </xf>
    <xf numFmtId="10" fontId="8" fillId="0" borderId="1" xfId="14" applyNumberFormat="1" applyFont="1" applyFill="1" applyBorder="1" applyAlignment="1">
      <alignment horizontal="center" vertical="top"/>
    </xf>
    <xf numFmtId="164" fontId="8" fillId="0" borderId="1" xfId="14" applyNumberFormat="1" applyFont="1" applyFill="1" applyBorder="1" applyAlignment="1">
      <alignment horizontal="center" vertical="top"/>
    </xf>
    <xf numFmtId="166" fontId="8" fillId="0" borderId="1" xfId="14" applyNumberFormat="1" applyFont="1" applyFill="1" applyBorder="1" applyAlignment="1" applyProtection="1">
      <alignment horizontal="center" vertical="top"/>
    </xf>
    <xf numFmtId="2" fontId="8" fillId="0" borderId="1" xfId="14" applyNumberFormat="1" applyFont="1" applyFill="1" applyBorder="1" applyAlignment="1" applyProtection="1">
      <alignment horizontal="center" vertical="top"/>
    </xf>
    <xf numFmtId="2" fontId="8" fillId="0" borderId="1" xfId="14" applyNumberFormat="1" applyFont="1" applyFill="1" applyBorder="1" applyAlignment="1" applyProtection="1">
      <alignment horizontal="center" vertical="top"/>
      <protection hidden="1"/>
    </xf>
    <xf numFmtId="165" fontId="8" fillId="0" borderId="1" xfId="14" applyNumberFormat="1" applyFont="1" applyFill="1" applyBorder="1" applyAlignment="1">
      <alignment horizontal="center" vertical="top"/>
    </xf>
    <xf numFmtId="1" fontId="8" fillId="0" borderId="1" xfId="14" applyNumberFormat="1" applyFont="1" applyFill="1" applyBorder="1" applyAlignment="1" applyProtection="1">
      <alignment horizontal="center" vertical="top"/>
    </xf>
    <xf numFmtId="1" fontId="8" fillId="0" borderId="1" xfId="14" applyNumberFormat="1" applyFont="1" applyFill="1" applyBorder="1" applyAlignment="1" applyProtection="1">
      <alignment horizontal="center" vertical="top"/>
      <protection hidden="1"/>
    </xf>
    <xf numFmtId="0" fontId="8" fillId="0" borderId="1" xfId="14" applyFont="1" applyFill="1" applyBorder="1" applyAlignment="1">
      <alignment horizontal="right" vertical="top" wrapText="1"/>
    </xf>
    <xf numFmtId="0" fontId="8" fillId="0" borderId="1" xfId="14" applyFont="1" applyFill="1" applyBorder="1" applyAlignment="1">
      <alignment horizontal="left" vertical="top" wrapText="1"/>
    </xf>
    <xf numFmtId="166" fontId="8" fillId="0" borderId="1" xfId="14" applyNumberFormat="1" applyFont="1" applyFill="1" applyBorder="1" applyAlignment="1" applyProtection="1">
      <alignment horizontal="right" vertical="top" wrapText="1"/>
    </xf>
    <xf numFmtId="166" fontId="8" fillId="0" borderId="1" xfId="14" applyNumberFormat="1" applyFont="1" applyBorder="1" applyAlignment="1" applyProtection="1">
      <alignment horizontal="right" vertical="top"/>
    </xf>
    <xf numFmtId="0" fontId="8" fillId="0" borderId="1" xfId="14" applyFont="1" applyBorder="1" applyAlignment="1">
      <alignment horizontal="center" vertical="top"/>
    </xf>
    <xf numFmtId="2" fontId="8" fillId="0" borderId="1" xfId="14" applyNumberFormat="1" applyFont="1" applyBorder="1" applyAlignment="1" applyProtection="1">
      <alignment horizontal="center" vertical="top"/>
      <protection hidden="1"/>
    </xf>
    <xf numFmtId="167" fontId="8" fillId="0" borderId="1" xfId="14" applyNumberFormat="1" applyFont="1" applyFill="1" applyBorder="1" applyAlignment="1" applyProtection="1">
      <alignment horizontal="center" vertical="top"/>
      <protection hidden="1"/>
    </xf>
    <xf numFmtId="0" fontId="8" fillId="0" borderId="1" xfId="11" applyFont="1" applyBorder="1" applyAlignment="1">
      <alignment vertical="top"/>
    </xf>
    <xf numFmtId="2" fontId="8" fillId="0" borderId="1" xfId="11" applyNumberFormat="1" applyFont="1" applyBorder="1" applyAlignment="1">
      <alignment horizontal="center" vertical="top"/>
    </xf>
    <xf numFmtId="0" fontId="10" fillId="0" borderId="1" xfId="2" applyFont="1" applyFill="1" applyBorder="1" applyAlignment="1"/>
    <xf numFmtId="0" fontId="8" fillId="0" borderId="1" xfId="0" applyFont="1" applyFill="1" applyBorder="1" applyAlignment="1">
      <alignment horizontal="justify" vertical="top" wrapText="1"/>
    </xf>
    <xf numFmtId="0" fontId="8" fillId="0" borderId="7" xfId="0" applyFont="1" applyBorder="1" applyAlignment="1">
      <alignment horizontal="left" vertical="top" wrapText="1"/>
    </xf>
    <xf numFmtId="0" fontId="0" fillId="0" borderId="0" xfId="0"/>
    <xf numFmtId="0" fontId="15" fillId="0" borderId="1" xfId="0" applyFont="1" applyFill="1" applyBorder="1" applyAlignment="1">
      <alignment horizontal="left" vertical="top"/>
    </xf>
    <xf numFmtId="0" fontId="0" fillId="0" borderId="1" xfId="0" applyFill="1" applyBorder="1" applyAlignment="1">
      <alignment horizontal="center" vertical="center"/>
    </xf>
    <xf numFmtId="0" fontId="0" fillId="0" borderId="1" xfId="0" applyFill="1" applyBorder="1" applyAlignment="1">
      <alignment horizontal="right" vertical="center"/>
    </xf>
    <xf numFmtId="0" fontId="19" fillId="0" borderId="1" xfId="0" applyFont="1" applyFill="1" applyBorder="1" applyAlignment="1">
      <alignment horizontal="center" vertical="center"/>
    </xf>
    <xf numFmtId="0" fontId="0" fillId="0" borderId="1" xfId="0" applyFill="1" applyBorder="1"/>
    <xf numFmtId="0" fontId="20" fillId="0" borderId="1" xfId="0" applyFont="1" applyFill="1" applyBorder="1" applyAlignment="1">
      <alignment horizontal="center" vertical="top"/>
    </xf>
    <xf numFmtId="0" fontId="14" fillId="0" borderId="1" xfId="0" applyFont="1" applyFill="1" applyBorder="1" applyAlignment="1">
      <alignment horizontal="right" vertical="center"/>
    </xf>
    <xf numFmtId="0" fontId="14"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left" vertical="top"/>
    </xf>
    <xf numFmtId="2" fontId="3" fillId="0" borderId="1" xfId="0" applyNumberFormat="1" applyFont="1" applyFill="1" applyBorder="1" applyAlignment="1"/>
    <xf numFmtId="0" fontId="3" fillId="0" borderId="1" xfId="0" applyFont="1" applyFill="1" applyBorder="1" applyAlignment="1">
      <alignment vertical="top"/>
    </xf>
    <xf numFmtId="0" fontId="3" fillId="0" borderId="1" xfId="2" applyFont="1" applyFill="1" applyBorder="1" applyAlignment="1">
      <alignment vertical="top"/>
    </xf>
    <xf numFmtId="0" fontId="3" fillId="0" borderId="1" xfId="2" applyFont="1" applyFill="1" applyBorder="1" applyAlignment="1">
      <alignment vertical="top" wrapText="1"/>
    </xf>
    <xf numFmtId="2" fontId="3" fillId="0" borderId="1" xfId="2" applyNumberFormat="1" applyFont="1" applyFill="1" applyBorder="1" applyAlignment="1">
      <alignment horizontal="right" vertical="center"/>
    </xf>
    <xf numFmtId="0" fontId="3" fillId="0" borderId="1" xfId="2" applyFont="1" applyFill="1" applyBorder="1" applyAlignment="1">
      <alignment wrapText="1"/>
    </xf>
    <xf numFmtId="0" fontId="3" fillId="0" borderId="1" xfId="0" applyFont="1" applyFill="1" applyBorder="1" applyAlignment="1">
      <alignment horizontal="left"/>
    </xf>
    <xf numFmtId="0" fontId="21" fillId="0" borderId="1" xfId="0" applyFont="1" applyFill="1" applyBorder="1" applyAlignment="1">
      <alignment horizontal="left"/>
    </xf>
    <xf numFmtId="0" fontId="3" fillId="0" borderId="1" xfId="2" applyFont="1" applyFill="1" applyBorder="1" applyAlignment="1"/>
    <xf numFmtId="0" fontId="3" fillId="0" borderId="1" xfId="0" applyFont="1" applyFill="1" applyBorder="1" applyAlignment="1"/>
    <xf numFmtId="166" fontId="14" fillId="0" borderId="1" xfId="0" applyNumberFormat="1" applyFont="1" applyFill="1" applyBorder="1" applyAlignment="1" applyProtection="1">
      <alignment horizontal="right" vertical="center"/>
      <protection hidden="1"/>
    </xf>
    <xf numFmtId="0" fontId="14" fillId="0" borderId="1" xfId="0" applyFont="1" applyFill="1" applyBorder="1" applyAlignment="1" applyProtection="1">
      <alignment horizontal="center" vertical="center"/>
      <protection hidden="1"/>
    </xf>
    <xf numFmtId="2" fontId="3" fillId="0" borderId="1" xfId="2" applyNumberFormat="1" applyFont="1" applyFill="1" applyBorder="1" applyAlignment="1"/>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3" fillId="0" borderId="1" xfId="0" applyFont="1" applyFill="1" applyBorder="1" applyAlignment="1">
      <alignment horizontal="justify" vertical="top" wrapText="1"/>
    </xf>
    <xf numFmtId="0" fontId="3" fillId="0" borderId="1" xfId="0" applyFont="1" applyFill="1" applyBorder="1" applyAlignment="1">
      <alignment horizontal="justify"/>
    </xf>
    <xf numFmtId="171" fontId="20" fillId="0" borderId="1" xfId="0" applyNumberFormat="1" applyFont="1" applyFill="1" applyBorder="1" applyAlignment="1">
      <alignment horizontal="center" vertical="top"/>
    </xf>
    <xf numFmtId="0" fontId="15" fillId="0" borderId="1" xfId="0" applyFont="1" applyFill="1" applyBorder="1" applyAlignment="1">
      <alignment horizontal="left"/>
    </xf>
    <xf numFmtId="0" fontId="3" fillId="0" borderId="1" xfId="0" applyFont="1" applyFill="1" applyBorder="1"/>
    <xf numFmtId="0" fontId="3" fillId="0" borderId="1" xfId="0" applyFont="1" applyFill="1" applyBorder="1" applyAlignment="1">
      <alignment horizontal="center" vertical="top"/>
    </xf>
    <xf numFmtId="0" fontId="3" fillId="0" borderId="1" xfId="0" applyFont="1" applyFill="1" applyBorder="1" applyAlignment="1">
      <alignment vertical="top" wrapText="1"/>
    </xf>
    <xf numFmtId="0" fontId="19" fillId="0" borderId="1" xfId="0" applyFont="1" applyFill="1" applyBorder="1" applyAlignment="1">
      <alignment horizontal="center" vertical="center" wrapText="1"/>
    </xf>
    <xf numFmtId="0" fontId="3" fillId="0" borderId="0" xfId="2" applyFont="1" applyFill="1" applyBorder="1" applyAlignment="1"/>
    <xf numFmtId="0" fontId="0" fillId="0" borderId="0" xfId="0" applyFill="1" applyBorder="1" applyAlignment="1">
      <alignment horizontal="center" vertical="center"/>
    </xf>
    <xf numFmtId="2" fontId="3" fillId="0" borderId="0" xfId="2" applyNumberFormat="1" applyFont="1" applyFill="1" applyBorder="1" applyAlignment="1">
      <alignment horizontal="right" vertical="center"/>
    </xf>
    <xf numFmtId="0" fontId="8" fillId="0" borderId="0" xfId="0" applyFont="1" applyBorder="1" applyAlignment="1">
      <alignment horizontal="left" vertical="top" wrapText="1"/>
    </xf>
    <xf numFmtId="0" fontId="3" fillId="0" borderId="6" xfId="0" applyFont="1" applyFill="1" applyBorder="1" applyAlignment="1">
      <alignment horizontal="center" vertical="center"/>
    </xf>
    <xf numFmtId="0" fontId="0" fillId="0" borderId="0" xfId="0" applyBorder="1"/>
    <xf numFmtId="0" fontId="8" fillId="0" borderId="0" xfId="0" applyFont="1" applyFill="1" applyBorder="1" applyAlignment="1">
      <alignment horizontal="justify" vertical="top" wrapText="1"/>
    </xf>
    <xf numFmtId="0" fontId="7" fillId="0" borderId="0" xfId="0" applyFont="1" applyAlignment="1">
      <alignment horizontal="center" vertical="center"/>
    </xf>
    <xf numFmtId="0" fontId="22" fillId="0" borderId="1" xfId="0" applyFont="1" applyFill="1" applyBorder="1" applyAlignment="1">
      <alignment vertical="center" wrapText="1"/>
    </xf>
    <xf numFmtId="0" fontId="10"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22" fillId="0" borderId="1" xfId="0" applyFont="1" applyFill="1" applyBorder="1" applyAlignment="1">
      <alignment horizontal="center"/>
    </xf>
    <xf numFmtId="0" fontId="8" fillId="0" borderId="1" xfId="0" applyFont="1" applyFill="1" applyBorder="1" applyAlignment="1">
      <alignment horizontal="center" wrapText="1"/>
    </xf>
    <xf numFmtId="0" fontId="10" fillId="0" borderId="1" xfId="0" applyFont="1" applyFill="1" applyBorder="1" applyAlignment="1"/>
    <xf numFmtId="0" fontId="8" fillId="0" borderId="1" xfId="0" applyFont="1" applyFill="1" applyBorder="1" applyAlignment="1"/>
    <xf numFmtId="9" fontId="8" fillId="0" borderId="1" xfId="1" applyFont="1" applyFill="1" applyBorder="1"/>
    <xf numFmtId="164" fontId="8" fillId="0" borderId="1" xfId="1" applyNumberFormat="1" applyFont="1" applyFill="1" applyBorder="1"/>
    <xf numFmtId="2" fontId="8" fillId="0" borderId="1" xfId="0" applyNumberFormat="1" applyFont="1" applyFill="1" applyBorder="1" applyAlignment="1"/>
    <xf numFmtId="0" fontId="8" fillId="0" borderId="1" xfId="0" applyFont="1" applyFill="1" applyBorder="1" applyAlignment="1">
      <alignment vertical="center"/>
    </xf>
    <xf numFmtId="0" fontId="10" fillId="0" borderId="1" xfId="0" applyFont="1" applyFill="1" applyBorder="1" applyAlignment="1">
      <alignment horizontal="center" vertical="center" wrapText="1"/>
    </xf>
    <xf numFmtId="0" fontId="10" fillId="0" borderId="1" xfId="2" applyFont="1" applyFill="1" applyBorder="1" applyAlignment="1">
      <alignment horizontal="center" vertical="center"/>
    </xf>
    <xf numFmtId="9" fontId="10" fillId="0" borderId="1" xfId="1" applyFont="1" applyFill="1" applyBorder="1" applyAlignment="1">
      <alignment horizontal="center" vertical="center"/>
    </xf>
    <xf numFmtId="164" fontId="10" fillId="0" borderId="1" xfId="1" applyNumberFormat="1" applyFont="1" applyFill="1" applyBorder="1" applyAlignment="1">
      <alignment horizontal="center" vertical="center"/>
    </xf>
    <xf numFmtId="2" fontId="10" fillId="0" borderId="1" xfId="0" applyNumberFormat="1" applyFont="1" applyFill="1" applyBorder="1" applyAlignment="1">
      <alignment horizontal="center" vertical="center"/>
    </xf>
    <xf numFmtId="2" fontId="8" fillId="0" borderId="1" xfId="2" applyNumberFormat="1" applyFont="1" applyFill="1" applyBorder="1" applyAlignment="1"/>
    <xf numFmtId="2" fontId="8" fillId="0" borderId="1" xfId="1" applyNumberFormat="1" applyFont="1" applyFill="1" applyBorder="1"/>
    <xf numFmtId="9" fontId="8" fillId="0" borderId="1" xfId="1" applyNumberFormat="1" applyFont="1" applyFill="1" applyBorder="1"/>
    <xf numFmtId="10" fontId="8" fillId="0" borderId="1" xfId="1" applyNumberFormat="1" applyFont="1" applyFill="1" applyBorder="1"/>
    <xf numFmtId="0" fontId="8" fillId="0" borderId="1" xfId="0" applyFont="1" applyFill="1" applyBorder="1"/>
    <xf numFmtId="0" fontId="8" fillId="0" borderId="1" xfId="2" applyFont="1" applyFill="1" applyBorder="1"/>
    <xf numFmtId="2" fontId="10" fillId="0" borderId="1" xfId="0" applyNumberFormat="1" applyFont="1" applyFill="1" applyBorder="1" applyAlignment="1"/>
    <xf numFmtId="0" fontId="8" fillId="0" borderId="1" xfId="0" applyFont="1" applyFill="1" applyBorder="1" applyAlignment="1">
      <alignment vertical="top" wrapText="1"/>
    </xf>
    <xf numFmtId="0" fontId="10" fillId="0" borderId="1" xfId="0" applyFont="1" applyFill="1" applyBorder="1" applyAlignment="1">
      <alignment vertical="top" wrapText="1"/>
    </xf>
    <xf numFmtId="2" fontId="8" fillId="0" borderId="1" xfId="2" applyNumberFormat="1" applyFont="1" applyFill="1" applyBorder="1"/>
    <xf numFmtId="0" fontId="8" fillId="0" borderId="1" xfId="2" applyFont="1" applyFill="1" applyBorder="1" applyAlignment="1">
      <alignment horizontal="center" wrapText="1"/>
    </xf>
    <xf numFmtId="0" fontId="8" fillId="0" borderId="1" xfId="0" applyFont="1" applyFill="1" applyBorder="1" applyAlignment="1">
      <alignment horizontal="left" vertical="top"/>
    </xf>
    <xf numFmtId="0" fontId="8" fillId="0" borderId="1" xfId="2" applyFont="1" applyFill="1" applyBorder="1" applyAlignment="1"/>
    <xf numFmtId="9" fontId="8" fillId="0" borderId="1" xfId="3" applyFont="1" applyFill="1" applyBorder="1"/>
    <xf numFmtId="164" fontId="8" fillId="0" borderId="1" xfId="3" applyNumberFormat="1" applyFont="1" applyFill="1" applyBorder="1"/>
    <xf numFmtId="0" fontId="10" fillId="0" borderId="1" xfId="0" applyFont="1" applyFill="1" applyBorder="1" applyAlignment="1">
      <alignment horizontal="center" vertical="top" wrapText="1"/>
    </xf>
    <xf numFmtId="0" fontId="10" fillId="0" borderId="1" xfId="9" applyFont="1" applyFill="1" applyBorder="1" applyAlignment="1">
      <alignment horizontal="justify" vertical="top" wrapText="1"/>
    </xf>
    <xf numFmtId="0" fontId="8" fillId="0" borderId="1" xfId="9" applyFont="1" applyFill="1" applyBorder="1" applyAlignment="1">
      <alignment horizontal="justify" vertical="top" wrapText="1"/>
    </xf>
    <xf numFmtId="0" fontId="8" fillId="0" borderId="0" xfId="0" applyFont="1" applyFill="1" applyBorder="1"/>
    <xf numFmtId="9" fontId="8" fillId="0" borderId="1" xfId="3" applyNumberFormat="1" applyFont="1" applyFill="1" applyBorder="1"/>
    <xf numFmtId="2" fontId="8" fillId="0" borderId="1" xfId="3" applyNumberFormat="1" applyFont="1" applyFill="1" applyBorder="1"/>
    <xf numFmtId="10" fontId="8" fillId="0" borderId="1" xfId="3" applyNumberFormat="1" applyFont="1" applyFill="1" applyBorder="1"/>
    <xf numFmtId="1" fontId="8" fillId="0" borderId="1" xfId="0" applyNumberFormat="1" applyFont="1" applyFill="1" applyBorder="1"/>
    <xf numFmtId="2" fontId="10" fillId="0" borderId="1" xfId="2" applyNumberFormat="1" applyFont="1" applyFill="1" applyBorder="1" applyAlignment="1"/>
    <xf numFmtId="0" fontId="8" fillId="0" borderId="1" xfId="0" applyFont="1" applyFill="1" applyBorder="1" applyAlignment="1">
      <alignment horizontal="justify" vertical="top"/>
    </xf>
    <xf numFmtId="0" fontId="10" fillId="0" borderId="1" xfId="0" applyFont="1" applyFill="1" applyBorder="1"/>
    <xf numFmtId="0" fontId="8" fillId="3" borderId="1" xfId="2" applyFont="1" applyFill="1" applyBorder="1" applyAlignment="1"/>
    <xf numFmtId="2" fontId="8" fillId="0" borderId="1" xfId="0" applyNumberFormat="1" applyFont="1" applyFill="1" applyBorder="1"/>
    <xf numFmtId="0" fontId="8" fillId="0" borderId="1" xfId="0" applyFont="1" applyFill="1" applyBorder="1" applyAlignment="1">
      <alignment horizontal="center" vertical="center" wrapText="1"/>
    </xf>
    <xf numFmtId="0" fontId="8" fillId="0" borderId="0" xfId="0" applyFont="1" applyFill="1" applyBorder="1" applyAlignment="1">
      <alignment horizontal="left" vertical="center" wrapText="1"/>
    </xf>
    <xf numFmtId="0" fontId="10" fillId="0" borderId="1" xfId="2" applyFont="1" applyFill="1" applyBorder="1" applyAlignment="1">
      <alignment horizontal="center" wrapText="1"/>
    </xf>
    <xf numFmtId="0" fontId="8" fillId="0" borderId="1" xfId="8" applyFont="1" applyFill="1" applyBorder="1" applyAlignment="1">
      <alignment vertical="center"/>
    </xf>
    <xf numFmtId="0" fontId="10" fillId="0" borderId="1" xfId="0" applyFont="1" applyFill="1" applyBorder="1" applyAlignment="1">
      <alignment horizontal="justify" vertical="top" wrapText="1"/>
    </xf>
    <xf numFmtId="0" fontId="8" fillId="0" borderId="1" xfId="0" applyFont="1" applyFill="1" applyBorder="1" applyAlignment="1">
      <alignment horizontal="right" vertical="top"/>
    </xf>
    <xf numFmtId="0" fontId="10" fillId="0" borderId="1" xfId="5" applyFont="1" applyFill="1" applyBorder="1" applyAlignment="1">
      <alignment horizontal="center" vertical="center" wrapText="1"/>
    </xf>
    <xf numFmtId="0" fontId="10" fillId="0" borderId="1" xfId="5" applyFont="1" applyFill="1" applyBorder="1" applyAlignment="1">
      <alignment horizontal="center" vertical="center"/>
    </xf>
    <xf numFmtId="0" fontId="8" fillId="0" borderId="1" xfId="5" applyFont="1" applyFill="1" applyBorder="1" applyAlignment="1">
      <alignment horizontal="center" vertical="top" wrapText="1"/>
    </xf>
    <xf numFmtId="0" fontId="10" fillId="0" borderId="1" xfId="5" applyFont="1" applyFill="1" applyBorder="1" applyAlignment="1">
      <alignment horizontal="justify" vertical="top" wrapText="1"/>
    </xf>
    <xf numFmtId="0" fontId="8" fillId="0" borderId="1" xfId="5" applyFont="1" applyFill="1" applyBorder="1" applyAlignment="1">
      <alignment horizontal="right" vertical="center"/>
    </xf>
    <xf numFmtId="2" fontId="8" fillId="0" borderId="1" xfId="5" applyNumberFormat="1" applyFont="1" applyFill="1" applyBorder="1" applyAlignment="1">
      <alignment horizontal="right" vertical="center"/>
    </xf>
    <xf numFmtId="9" fontId="8" fillId="0" borderId="1" xfId="3" applyFont="1" applyFill="1" applyBorder="1" applyAlignment="1">
      <alignment horizontal="right" vertical="center"/>
    </xf>
    <xf numFmtId="10" fontId="8" fillId="0" borderId="1" xfId="5" applyNumberFormat="1" applyFont="1" applyFill="1" applyBorder="1" applyAlignment="1">
      <alignment horizontal="right" vertical="center"/>
    </xf>
    <xf numFmtId="2" fontId="8" fillId="0" borderId="1" xfId="6" applyNumberFormat="1" applyFont="1" applyFill="1" applyBorder="1" applyAlignment="1">
      <alignment horizontal="right" vertical="top"/>
    </xf>
    <xf numFmtId="0" fontId="8" fillId="0" borderId="1" xfId="5" applyFont="1" applyFill="1" applyBorder="1" applyAlignment="1">
      <alignment horizontal="justify" vertical="top" wrapText="1"/>
    </xf>
    <xf numFmtId="9" fontId="8" fillId="0" borderId="1" xfId="1" applyFont="1" applyFill="1" applyBorder="1" applyAlignment="1">
      <alignment horizontal="right" vertical="center"/>
    </xf>
    <xf numFmtId="0" fontId="8" fillId="0" borderId="1" xfId="5" applyFont="1" applyFill="1" applyBorder="1" applyAlignment="1">
      <alignment horizontal="right" vertical="top"/>
    </xf>
    <xf numFmtId="0" fontId="8" fillId="0" borderId="1" xfId="5" applyFont="1" applyFill="1" applyBorder="1" applyAlignment="1">
      <alignment horizontal="justify" vertical="top"/>
    </xf>
    <xf numFmtId="9" fontId="8" fillId="0" borderId="1" xfId="5" applyNumberFormat="1" applyFont="1" applyFill="1" applyBorder="1" applyAlignment="1">
      <alignment horizontal="right" vertical="center"/>
    </xf>
    <xf numFmtId="0" fontId="8" fillId="0" borderId="1" xfId="5" applyFont="1" applyFill="1" applyBorder="1" applyAlignment="1">
      <alignment horizontal="left" vertical="top" wrapText="1"/>
    </xf>
    <xf numFmtId="2" fontId="8" fillId="0" borderId="1" xfId="0" applyNumberFormat="1" applyFont="1" applyFill="1" applyBorder="1" applyAlignment="1" applyProtection="1">
      <protection locked="0"/>
    </xf>
    <xf numFmtId="0" fontId="8" fillId="0" borderId="2" xfId="5" applyFont="1" applyFill="1" applyBorder="1" applyAlignment="1">
      <alignment horizontal="center" vertical="top" wrapText="1"/>
    </xf>
    <xf numFmtId="0" fontId="8" fillId="0" borderId="1" xfId="0" applyFont="1" applyFill="1" applyBorder="1" applyAlignment="1">
      <alignment horizontal="right" vertical="center"/>
    </xf>
    <xf numFmtId="9" fontId="8" fillId="0" borderId="1" xfId="1" applyNumberFormat="1" applyFont="1" applyFill="1" applyBorder="1" applyAlignment="1">
      <alignment horizontal="right" vertical="center"/>
    </xf>
    <xf numFmtId="10" fontId="8" fillId="0" borderId="1" xfId="1" applyNumberFormat="1" applyFont="1" applyFill="1" applyBorder="1" applyAlignment="1">
      <alignment horizontal="right" vertical="center"/>
    </xf>
    <xf numFmtId="2" fontId="8" fillId="0" borderId="1" xfId="2" applyNumberFormat="1" applyFont="1" applyFill="1" applyBorder="1" applyAlignment="1">
      <alignment horizontal="right" vertical="center"/>
    </xf>
    <xf numFmtId="0" fontId="8" fillId="0" borderId="1" xfId="0" applyFont="1" applyFill="1" applyBorder="1" applyAlignment="1">
      <alignment horizontal="center" vertical="top" wrapText="1"/>
    </xf>
    <xf numFmtId="0" fontId="10" fillId="0" borderId="1" xfId="0" applyFont="1" applyFill="1" applyBorder="1" applyAlignment="1">
      <alignment horizontal="center" wrapText="1"/>
    </xf>
    <xf numFmtId="2" fontId="8" fillId="0" borderId="1" xfId="5" applyNumberFormat="1" applyFont="1" applyFill="1" applyBorder="1" applyAlignment="1">
      <alignment horizontal="justify" vertical="top"/>
    </xf>
    <xf numFmtId="0" fontId="8" fillId="0" borderId="1" xfId="0" applyFont="1" applyFill="1" applyBorder="1" applyAlignment="1">
      <alignment wrapText="1"/>
    </xf>
    <xf numFmtId="0" fontId="10" fillId="0" borderId="1" xfId="4" applyNumberFormat="1" applyFont="1" applyFill="1" applyBorder="1" applyAlignment="1" applyProtection="1">
      <alignment horizontal="center" vertical="center" wrapText="1"/>
    </xf>
    <xf numFmtId="0" fontId="8" fillId="0" borderId="1" xfId="4" applyNumberFormat="1" applyFont="1" applyFill="1" applyBorder="1" applyAlignment="1" applyProtection="1">
      <alignment horizontal="center" vertical="center" wrapText="1"/>
    </xf>
    <xf numFmtId="0" fontId="8" fillId="0" borderId="1" xfId="7" applyFont="1" applyFill="1" applyBorder="1" applyAlignment="1">
      <alignment horizontal="center" vertical="center"/>
    </xf>
    <xf numFmtId="0" fontId="8" fillId="0" borderId="1" xfId="2" applyFont="1" applyFill="1" applyBorder="1" applyAlignment="1">
      <alignment horizontal="right" vertical="center"/>
    </xf>
    <xf numFmtId="2" fontId="8" fillId="0" borderId="1" xfId="3" applyNumberFormat="1" applyFont="1" applyFill="1" applyBorder="1" applyAlignment="1">
      <alignment horizontal="right" vertical="center"/>
    </xf>
    <xf numFmtId="164" fontId="8" fillId="0" borderId="1" xfId="3" applyNumberFormat="1" applyFont="1" applyFill="1" applyBorder="1" applyAlignment="1">
      <alignment horizontal="right" vertical="center"/>
    </xf>
    <xf numFmtId="9" fontId="8" fillId="0" borderId="1" xfId="3" applyNumberFormat="1" applyFont="1" applyFill="1" applyBorder="1" applyAlignment="1">
      <alignment horizontal="right" vertical="center"/>
    </xf>
    <xf numFmtId="10" fontId="8" fillId="0" borderId="1" xfId="3" applyNumberFormat="1" applyFont="1" applyFill="1" applyBorder="1" applyAlignment="1">
      <alignment horizontal="right" vertical="center"/>
    </xf>
    <xf numFmtId="0" fontId="22" fillId="0" borderId="1" xfId="0" applyFont="1" applyFill="1" applyBorder="1" applyAlignment="1">
      <alignment vertical="center"/>
    </xf>
    <xf numFmtId="0" fontId="8" fillId="3" borderId="0" xfId="0" applyFont="1" applyFill="1" applyBorder="1" applyAlignment="1">
      <alignment horizontal="justify" vertical="top" wrapText="1"/>
    </xf>
    <xf numFmtId="2" fontId="8" fillId="3" borderId="1" xfId="2" applyNumberFormat="1" applyFont="1" applyFill="1" applyBorder="1" applyAlignment="1">
      <alignment horizontal="right" vertical="center"/>
    </xf>
    <xf numFmtId="0" fontId="22" fillId="0" borderId="1" xfId="0" applyFont="1" applyFill="1" applyBorder="1" applyAlignment="1">
      <alignment horizontal="left" vertical="center"/>
    </xf>
    <xf numFmtId="0" fontId="10" fillId="0" borderId="1" xfId="0" applyFont="1" applyFill="1" applyBorder="1" applyAlignment="1">
      <alignment horizontal="center" vertical="top"/>
    </xf>
    <xf numFmtId="0" fontId="10" fillId="0" borderId="1" xfId="4" applyFont="1" applyFill="1" applyBorder="1" applyAlignment="1" applyProtection="1">
      <alignment horizontal="justify" vertical="top" wrapText="1"/>
    </xf>
    <xf numFmtId="0" fontId="8" fillId="0" borderId="1" xfId="0" applyFont="1" applyFill="1" applyBorder="1" applyAlignment="1">
      <alignment horizontal="center" vertical="center"/>
    </xf>
    <xf numFmtId="0" fontId="8" fillId="0" borderId="1" xfId="2" applyFont="1" applyFill="1" applyBorder="1" applyAlignment="1">
      <alignment horizontal="center" vertical="center" wrapText="1"/>
    </xf>
    <xf numFmtId="0" fontId="10" fillId="0" borderId="1" xfId="0" applyFont="1" applyFill="1" applyBorder="1" applyAlignment="1">
      <alignment horizontal="center"/>
    </xf>
    <xf numFmtId="0" fontId="8" fillId="0" borderId="0" xfId="0" applyFont="1" applyFill="1" applyBorder="1" applyAlignment="1">
      <alignment horizontal="center" vertical="center" wrapText="1"/>
    </xf>
    <xf numFmtId="2" fontId="8" fillId="0" borderId="1" xfId="6" applyNumberFormat="1" applyFont="1" applyFill="1" applyBorder="1" applyAlignment="1">
      <alignment horizontal="center" vertical="center"/>
    </xf>
    <xf numFmtId="9" fontId="10" fillId="0" borderId="1" xfId="1" applyFont="1" applyFill="1" applyBorder="1" applyAlignment="1">
      <alignment horizontal="center" vertical="top" wrapText="1"/>
    </xf>
    <xf numFmtId="164" fontId="10" fillId="0" borderId="1" xfId="1" applyNumberFormat="1" applyFont="1" applyFill="1" applyBorder="1" applyAlignment="1">
      <alignment horizontal="center" vertical="top" wrapText="1"/>
    </xf>
    <xf numFmtId="2" fontId="10" fillId="0" borderId="1" xfId="0" applyNumberFormat="1" applyFont="1" applyFill="1" applyBorder="1" applyAlignment="1">
      <alignment horizontal="center" vertical="top" wrapText="1"/>
    </xf>
    <xf numFmtId="9" fontId="10" fillId="0" borderId="1" xfId="1" applyFont="1" applyFill="1" applyBorder="1" applyAlignment="1">
      <alignment horizontal="center" vertical="center" wrapText="1"/>
    </xf>
    <xf numFmtId="164" fontId="10" fillId="0" borderId="1" xfId="1"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wrapText="1"/>
    </xf>
    <xf numFmtId="0" fontId="8" fillId="0" borderId="1" xfId="2" applyFont="1" applyFill="1" applyBorder="1" applyAlignment="1">
      <alignment wrapText="1"/>
    </xf>
    <xf numFmtId="165" fontId="8" fillId="0" borderId="1" xfId="2" applyNumberFormat="1" applyFont="1" applyFill="1" applyBorder="1"/>
    <xf numFmtId="165" fontId="8" fillId="0" borderId="1" xfId="2" applyNumberFormat="1" applyFont="1" applyFill="1" applyBorder="1" applyAlignment="1"/>
    <xf numFmtId="0" fontId="8" fillId="0" borderId="0" xfId="0" applyFont="1" applyFill="1" applyBorder="1" applyAlignment="1"/>
    <xf numFmtId="0" fontId="8" fillId="0" borderId="1" xfId="0" applyFont="1" applyFill="1" applyBorder="1" applyAlignment="1" applyProtection="1">
      <alignment horizontal="justify" vertical="top" wrapText="1"/>
    </xf>
    <xf numFmtId="0" fontId="8" fillId="2" borderId="1" xfId="2" applyFont="1" applyFill="1" applyBorder="1" applyAlignment="1"/>
    <xf numFmtId="0" fontId="8" fillId="0" borderId="1" xfId="0" applyFont="1" applyFill="1" applyBorder="1" applyAlignment="1">
      <alignment horizontal="left" vertical="center"/>
    </xf>
    <xf numFmtId="2" fontId="8" fillId="0" borderId="1" xfId="0" applyNumberFormat="1" applyFont="1" applyFill="1" applyBorder="1" applyAlignment="1">
      <alignment horizontal="right" vertical="center"/>
    </xf>
    <xf numFmtId="0" fontId="8" fillId="0" borderId="1" xfId="2" applyFont="1" applyFill="1" applyBorder="1" applyAlignment="1">
      <alignment vertical="center"/>
    </xf>
    <xf numFmtId="9" fontId="8" fillId="0" borderId="1" xfId="3" applyFont="1" applyFill="1" applyBorder="1" applyAlignment="1">
      <alignment vertical="center"/>
    </xf>
    <xf numFmtId="164" fontId="8" fillId="0" borderId="1" xfId="3" applyNumberFormat="1" applyFont="1" applyFill="1" applyBorder="1" applyAlignment="1">
      <alignment vertical="center"/>
    </xf>
    <xf numFmtId="2" fontId="8" fillId="0" borderId="1" xfId="2" applyNumberFormat="1" applyFont="1" applyFill="1" applyBorder="1" applyAlignment="1">
      <alignment vertical="center"/>
    </xf>
    <xf numFmtId="0" fontId="8" fillId="0" borderId="0" xfId="0" applyFont="1" applyFill="1" applyBorder="1" applyAlignment="1" applyProtection="1">
      <alignment horizontal="justify" vertical="top" wrapText="1"/>
    </xf>
    <xf numFmtId="0" fontId="8" fillId="0" borderId="1" xfId="2" applyFont="1" applyFill="1" applyBorder="1" applyAlignment="1">
      <alignment horizontal="center" vertical="center"/>
    </xf>
    <xf numFmtId="0" fontId="8" fillId="0" borderId="1" xfId="0" applyFont="1" applyFill="1" applyBorder="1" applyAlignment="1" applyProtection="1">
      <alignment horizontal="left" vertical="top" wrapText="1"/>
    </xf>
    <xf numFmtId="0" fontId="22" fillId="0" borderId="1" xfId="0" applyFont="1" applyFill="1" applyBorder="1" applyAlignment="1">
      <alignment horizontal="center" vertical="top"/>
    </xf>
    <xf numFmtId="0" fontId="8" fillId="0" borderId="1" xfId="2" applyFont="1" applyFill="1" applyBorder="1" applyAlignment="1">
      <alignment horizontal="left" vertical="top"/>
    </xf>
    <xf numFmtId="0" fontId="8" fillId="0" borderId="1" xfId="2" applyFont="1" applyFill="1" applyBorder="1" applyAlignment="1">
      <alignment horizontal="right" vertical="top"/>
    </xf>
    <xf numFmtId="9" fontId="8" fillId="0" borderId="1" xfId="3" applyFont="1" applyFill="1" applyBorder="1" applyAlignment="1">
      <alignment vertical="top"/>
    </xf>
    <xf numFmtId="164" fontId="8" fillId="0" borderId="1" xfId="3" applyNumberFormat="1" applyFont="1" applyFill="1" applyBorder="1" applyAlignment="1">
      <alignment horizontal="right" vertical="top"/>
    </xf>
    <xf numFmtId="2" fontId="8" fillId="0" borderId="1" xfId="2" applyNumberFormat="1" applyFont="1" applyFill="1" applyBorder="1" applyAlignment="1">
      <alignment horizontal="right" vertical="top"/>
    </xf>
    <xf numFmtId="0" fontId="8" fillId="0" borderId="1" xfId="2" applyFont="1" applyFill="1" applyBorder="1" applyAlignment="1">
      <alignment vertical="top"/>
    </xf>
    <xf numFmtId="164" fontId="8" fillId="0" borderId="1" xfId="3" applyNumberFormat="1" applyFont="1" applyFill="1" applyBorder="1" applyAlignment="1">
      <alignment vertical="top"/>
    </xf>
    <xf numFmtId="2" fontId="8" fillId="0" borderId="1" xfId="2" applyNumberFormat="1" applyFont="1" applyFill="1" applyBorder="1" applyAlignment="1">
      <alignment vertical="top"/>
    </xf>
    <xf numFmtId="0" fontId="10" fillId="0" borderId="1" xfId="2" applyFont="1" applyFill="1" applyBorder="1" applyAlignment="1">
      <alignment vertical="top"/>
    </xf>
    <xf numFmtId="9" fontId="8" fillId="0" borderId="1" xfId="15" applyFont="1" applyFill="1" applyBorder="1" applyAlignment="1">
      <alignment vertical="top"/>
    </xf>
    <xf numFmtId="2" fontId="8" fillId="0" borderId="1" xfId="0" applyNumberFormat="1" applyFont="1" applyFill="1" applyBorder="1" applyAlignment="1">
      <alignment vertical="top"/>
    </xf>
    <xf numFmtId="164" fontId="8" fillId="0" borderId="1" xfId="15" applyNumberFormat="1" applyFont="1" applyFill="1" applyBorder="1" applyAlignment="1">
      <alignment vertical="top"/>
    </xf>
    <xf numFmtId="0" fontId="8" fillId="0" borderId="1" xfId="0" applyFont="1" applyFill="1" applyBorder="1" applyAlignment="1">
      <alignment vertical="top"/>
    </xf>
    <xf numFmtId="2" fontId="8" fillId="0" borderId="1" xfId="0" applyNumberFormat="1" applyFont="1" applyFill="1" applyBorder="1" applyAlignment="1">
      <alignment horizontal="right" vertical="top"/>
    </xf>
    <xf numFmtId="10" fontId="8" fillId="0" borderId="1" xfId="3" applyNumberFormat="1" applyFont="1" applyFill="1" applyBorder="1" applyAlignment="1">
      <alignment vertical="top"/>
    </xf>
    <xf numFmtId="0" fontId="8" fillId="0" borderId="1" xfId="0" applyFont="1" applyFill="1" applyBorder="1" applyAlignment="1">
      <alignment horizontal="center" vertical="top"/>
    </xf>
    <xf numFmtId="9" fontId="8" fillId="0" borderId="1" xfId="15" applyNumberFormat="1" applyFont="1" applyFill="1" applyBorder="1" applyAlignment="1">
      <alignment vertical="top"/>
    </xf>
    <xf numFmtId="2" fontId="8" fillId="0" borderId="1" xfId="1" applyNumberFormat="1" applyFont="1" applyFill="1" applyBorder="1" applyAlignment="1">
      <alignment vertical="top"/>
    </xf>
    <xf numFmtId="9" fontId="8" fillId="0" borderId="1" xfId="1" applyNumberFormat="1" applyFont="1" applyFill="1" applyBorder="1" applyAlignment="1">
      <alignment vertical="top"/>
    </xf>
    <xf numFmtId="0" fontId="8" fillId="0" borderId="3" xfId="2" applyFont="1" applyFill="1" applyBorder="1" applyAlignment="1"/>
    <xf numFmtId="0" fontId="8" fillId="0" borderId="5" xfId="2" applyFont="1" applyFill="1" applyBorder="1" applyAlignment="1"/>
    <xf numFmtId="0" fontId="8" fillId="0" borderId="1" xfId="5" applyFont="1" applyFill="1" applyBorder="1" applyAlignment="1">
      <alignment horizontal="center" vertical="center"/>
    </xf>
    <xf numFmtId="0" fontId="8" fillId="0" borderId="1" xfId="5" applyFont="1" applyFill="1" applyBorder="1" applyAlignment="1">
      <alignment horizontal="left" vertical="center" wrapText="1"/>
    </xf>
    <xf numFmtId="0" fontId="8" fillId="0" borderId="1" xfId="5" applyFont="1" applyFill="1" applyBorder="1" applyAlignment="1">
      <alignment horizontal="center" vertical="top"/>
    </xf>
    <xf numFmtId="0" fontId="8" fillId="0" borderId="1" xfId="0" applyFont="1" applyFill="1" applyBorder="1" applyAlignment="1">
      <alignment horizontal="center"/>
    </xf>
    <xf numFmtId="0" fontId="10" fillId="0" borderId="1" xfId="0" applyFont="1" applyFill="1" applyBorder="1" applyAlignment="1">
      <alignment horizontal="left" vertical="center"/>
    </xf>
    <xf numFmtId="0" fontId="8" fillId="0" borderId="1" xfId="5" applyFont="1" applyFill="1" applyBorder="1" applyAlignment="1">
      <alignment horizontal="left" vertical="center"/>
    </xf>
    <xf numFmtId="2" fontId="8" fillId="0" borderId="1" xfId="6" applyNumberFormat="1" applyFont="1" applyFill="1" applyBorder="1" applyAlignment="1">
      <alignment horizontal="right" vertical="center"/>
    </xf>
    <xf numFmtId="2" fontId="8" fillId="0" borderId="1" xfId="0" applyNumberFormat="1" applyFont="1" applyFill="1" applyBorder="1" applyAlignment="1">
      <alignment horizontal="center" vertical="center"/>
    </xf>
    <xf numFmtId="0" fontId="8" fillId="0" borderId="1" xfId="0" applyFont="1" applyFill="1" applyBorder="1" applyAlignment="1">
      <alignment horizontal="right"/>
    </xf>
    <xf numFmtId="0" fontId="8" fillId="0" borderId="1" xfId="0" applyFont="1" applyFill="1" applyBorder="1" applyAlignment="1">
      <alignment horizontal="left" vertical="center" wrapText="1"/>
    </xf>
    <xf numFmtId="0" fontId="10" fillId="0" borderId="0" xfId="0" applyFont="1" applyFill="1" applyBorder="1" applyAlignment="1">
      <alignment horizontal="center" vertical="center"/>
    </xf>
    <xf numFmtId="0" fontId="8" fillId="0" borderId="0" xfId="4" applyFont="1" applyFill="1" applyBorder="1" applyAlignment="1" applyProtection="1">
      <alignment horizontal="justify" vertical="top" wrapText="1"/>
    </xf>
    <xf numFmtId="0" fontId="8" fillId="3" borderId="1" xfId="14" applyFont="1" applyFill="1" applyBorder="1" applyAlignment="1">
      <alignment horizontal="center" vertical="top"/>
    </xf>
    <xf numFmtId="0" fontId="7" fillId="0" borderId="1" xfId="0" applyFont="1" applyBorder="1" applyAlignment="1"/>
    <xf numFmtId="9" fontId="7" fillId="0" borderId="1" xfId="48" applyFont="1" applyBorder="1"/>
    <xf numFmtId="164" fontId="7" fillId="0" borderId="1" xfId="48" applyNumberFormat="1" applyFont="1" applyBorder="1"/>
    <xf numFmtId="10" fontId="8" fillId="0" borderId="1" xfId="1" applyNumberFormat="1" applyFont="1" applyBorder="1"/>
    <xf numFmtId="2" fontId="7" fillId="0" borderId="1" xfId="0" applyNumberFormat="1" applyFont="1" applyBorder="1" applyAlignment="1"/>
    <xf numFmtId="167" fontId="8" fillId="0" borderId="1" xfId="11" applyNumberFormat="1" applyFont="1" applyBorder="1" applyAlignment="1" applyProtection="1">
      <alignment horizontal="center" vertical="top"/>
      <protection hidden="1"/>
    </xf>
    <xf numFmtId="0" fontId="8" fillId="0" borderId="1" xfId="14" applyFont="1" applyBorder="1" applyAlignment="1">
      <alignment vertical="top"/>
    </xf>
    <xf numFmtId="0" fontId="8" fillId="0" borderId="1" xfId="13" applyFont="1" applyFill="1" applyBorder="1" applyAlignment="1">
      <alignment horizontal="center" vertical="top"/>
    </xf>
    <xf numFmtId="2" fontId="8" fillId="3" borderId="1" xfId="14" applyNumberFormat="1" applyFont="1" applyFill="1" applyBorder="1" applyAlignment="1">
      <alignment horizontal="center" vertical="top"/>
    </xf>
    <xf numFmtId="0" fontId="7" fillId="0" borderId="0" xfId="0" applyFont="1" applyBorder="1"/>
    <xf numFmtId="0" fontId="13" fillId="0" borderId="1" xfId="0" applyFont="1" applyBorder="1" applyAlignment="1">
      <alignment horizontal="right"/>
    </xf>
    <xf numFmtId="2" fontId="13" fillId="0" borderId="1" xfId="0" applyNumberFormat="1" applyFont="1" applyBorder="1"/>
    <xf numFmtId="0" fontId="7" fillId="3" borderId="1" xfId="0" applyFont="1" applyFill="1" applyBorder="1" applyAlignment="1">
      <alignment horizontal="right"/>
    </xf>
    <xf numFmtId="0" fontId="7" fillId="0" borderId="1" xfId="0" applyFont="1" applyBorder="1" applyAlignment="1">
      <alignment vertical="top"/>
    </xf>
    <xf numFmtId="0" fontId="7" fillId="0" borderId="0" xfId="0" applyFont="1" applyBorder="1" applyAlignment="1">
      <alignment vertical="top"/>
    </xf>
    <xf numFmtId="0" fontId="7" fillId="0" borderId="0" xfId="0" applyFont="1" applyAlignment="1">
      <alignment vertical="top"/>
    </xf>
    <xf numFmtId="2" fontId="7" fillId="0" borderId="1" xfId="0" applyNumberFormat="1" applyFont="1" applyBorder="1" applyAlignment="1">
      <alignment horizontal="right" vertical="top"/>
    </xf>
    <xf numFmtId="0" fontId="8" fillId="0" borderId="1" xfId="0" applyFont="1" applyBorder="1"/>
    <xf numFmtId="0" fontId="8" fillId="0" borderId="1" xfId="0" applyFont="1" applyBorder="1" applyAlignment="1">
      <alignment vertical="top"/>
    </xf>
    <xf numFmtId="2" fontId="8" fillId="0" borderId="1" xfId="0" applyNumberFormat="1" applyFont="1" applyBorder="1" applyAlignment="1">
      <alignment horizontal="right" vertical="top"/>
    </xf>
    <xf numFmtId="0" fontId="8" fillId="0" borderId="0" xfId="0" applyFont="1" applyBorder="1"/>
    <xf numFmtId="0" fontId="8" fillId="0" borderId="0" xfId="0" applyFont="1"/>
    <xf numFmtId="0" fontId="25" fillId="0" borderId="1" xfId="0" applyFont="1" applyBorder="1" applyAlignment="1">
      <alignment horizontal="center" vertical="top" wrapText="1"/>
    </xf>
    <xf numFmtId="0" fontId="25" fillId="0" borderId="0" xfId="0" applyFont="1" applyBorder="1"/>
    <xf numFmtId="0" fontId="25" fillId="0" borderId="0" xfId="0" applyFont="1"/>
    <xf numFmtId="0" fontId="10" fillId="0" borderId="1" xfId="0" applyFont="1" applyBorder="1" applyAlignment="1">
      <alignment horizontal="center" vertical="top" wrapText="1"/>
    </xf>
    <xf numFmtId="0" fontId="13" fillId="0" borderId="1" xfId="0" applyFont="1" applyBorder="1"/>
    <xf numFmtId="0" fontId="13" fillId="0" borderId="1" xfId="0" applyFont="1" applyBorder="1" applyAlignment="1">
      <alignment vertical="top"/>
    </xf>
    <xf numFmtId="2" fontId="13" fillId="0" borderId="1" xfId="0" applyNumberFormat="1" applyFont="1" applyBorder="1" applyAlignment="1">
      <alignment horizontal="right" vertical="top"/>
    </xf>
    <xf numFmtId="2" fontId="10" fillId="0" borderId="1" xfId="0" applyNumberFormat="1" applyFont="1" applyBorder="1" applyAlignment="1">
      <alignment vertical="top"/>
    </xf>
    <xf numFmtId="0" fontId="13" fillId="0" borderId="0" xfId="0" applyFont="1" applyBorder="1"/>
    <xf numFmtId="0" fontId="10" fillId="0" borderId="1" xfId="0" applyFont="1" applyBorder="1" applyAlignment="1">
      <alignment horizontal="left" vertical="top" wrapText="1"/>
    </xf>
    <xf numFmtId="0" fontId="26" fillId="0" borderId="1" xfId="0" applyFont="1" applyBorder="1" applyAlignment="1">
      <alignment horizontal="left" vertical="top" wrapText="1"/>
    </xf>
    <xf numFmtId="0" fontId="8" fillId="0" borderId="1" xfId="0" applyFont="1" applyBorder="1" applyAlignment="1">
      <alignment horizontal="justify" vertical="top" wrapText="1"/>
    </xf>
    <xf numFmtId="0" fontId="7" fillId="0" borderId="1" xfId="0" applyFont="1" applyBorder="1" applyAlignment="1">
      <alignment horizontal="center"/>
    </xf>
    <xf numFmtId="0" fontId="7" fillId="0" borderId="1" xfId="0" applyFont="1" applyBorder="1" applyAlignment="1">
      <alignment horizontal="center" vertical="top"/>
    </xf>
    <xf numFmtId="0" fontId="13" fillId="0" borderId="1" xfId="0" applyFont="1" applyBorder="1" applyAlignment="1">
      <alignment horizontal="center" vertical="top"/>
    </xf>
    <xf numFmtId="0" fontId="8" fillId="0" borderId="1" xfId="0" applyFont="1" applyBorder="1" applyAlignment="1">
      <alignment horizontal="center" vertical="top"/>
    </xf>
    <xf numFmtId="0" fontId="8" fillId="3" borderId="1" xfId="0" applyFont="1" applyFill="1" applyBorder="1" applyAlignment="1">
      <alignment horizontal="justify" vertical="top" wrapText="1"/>
    </xf>
    <xf numFmtId="1" fontId="8" fillId="2" borderId="1" xfId="23" applyNumberFormat="1" applyFont="1" applyFill="1" applyBorder="1" applyAlignment="1">
      <alignment horizontal="center" vertical="top"/>
    </xf>
    <xf numFmtId="0" fontId="8" fillId="0" borderId="1" xfId="24" applyNumberFormat="1" applyFont="1" applyFill="1" applyBorder="1" applyAlignment="1">
      <alignment horizontal="center" vertical="top"/>
    </xf>
    <xf numFmtId="2" fontId="7" fillId="0" borderId="1" xfId="0" applyNumberFormat="1" applyFont="1" applyBorder="1" applyAlignment="1">
      <alignment horizontal="center" vertical="top"/>
    </xf>
    <xf numFmtId="2" fontId="8" fillId="0" borderId="1" xfId="23" applyNumberFormat="1" applyFont="1" applyFill="1" applyBorder="1" applyAlignment="1">
      <alignment horizontal="center" vertical="top"/>
    </xf>
    <xf numFmtId="0" fontId="7" fillId="0" borderId="1" xfId="0" applyFont="1" applyBorder="1"/>
    <xf numFmtId="0" fontId="7" fillId="0" borderId="1" xfId="0" applyFont="1" applyBorder="1" applyAlignment="1">
      <alignment horizontal="right"/>
    </xf>
    <xf numFmtId="0" fontId="7" fillId="0" borderId="0" xfId="0" applyFont="1"/>
    <xf numFmtId="2" fontId="8" fillId="0" borderId="1" xfId="0" applyNumberFormat="1" applyFont="1" applyBorder="1" applyAlignment="1">
      <alignment vertical="top"/>
    </xf>
    <xf numFmtId="0" fontId="8" fillId="0" borderId="1" xfId="0" applyFont="1" applyBorder="1" applyAlignment="1">
      <alignment horizontal="right" vertical="top" wrapText="1"/>
    </xf>
    <xf numFmtId="0" fontId="8" fillId="0" borderId="1" xfId="0" applyFont="1" applyBorder="1" applyAlignment="1">
      <alignment horizontal="left" vertical="top" wrapText="1"/>
    </xf>
    <xf numFmtId="2" fontId="8" fillId="0" borderId="1" xfId="0" applyNumberFormat="1" applyFont="1" applyBorder="1" applyAlignment="1">
      <alignment horizontal="right" vertical="top" wrapText="1"/>
    </xf>
    <xf numFmtId="0" fontId="25" fillId="0" borderId="1" xfId="0" applyFont="1" applyBorder="1" applyAlignment="1">
      <alignment horizontal="right" vertical="top" wrapText="1"/>
    </xf>
    <xf numFmtId="0" fontId="25" fillId="0" borderId="1" xfId="0" applyFont="1" applyBorder="1" applyAlignment="1">
      <alignment horizontal="left" vertical="top" wrapText="1"/>
    </xf>
    <xf numFmtId="2" fontId="25" fillId="0" borderId="1" xfId="0" applyNumberFormat="1" applyFont="1" applyBorder="1" applyAlignment="1">
      <alignment horizontal="right" vertical="top" wrapText="1"/>
    </xf>
    <xf numFmtId="0" fontId="13" fillId="0" borderId="0" xfId="0" applyFont="1"/>
    <xf numFmtId="0" fontId="13" fillId="0" borderId="1" xfId="0" applyFont="1" applyFill="1" applyBorder="1" applyAlignment="1">
      <alignment horizontal="right" vertical="top" wrapText="1"/>
    </xf>
    <xf numFmtId="2" fontId="10" fillId="0" borderId="1" xfId="19" applyNumberFormat="1" applyFont="1" applyFill="1" applyBorder="1" applyAlignment="1">
      <alignment vertical="top"/>
    </xf>
    <xf numFmtId="0" fontId="8" fillId="0" borderId="1" xfId="0" applyFont="1" applyFill="1" applyBorder="1" applyAlignment="1">
      <alignment horizontal="center" vertical="top" wrapText="1"/>
    </xf>
    <xf numFmtId="0" fontId="10" fillId="0" borderId="1" xfId="0" applyFont="1" applyFill="1" applyBorder="1" applyAlignment="1">
      <alignment horizontal="justify" vertical="top" wrapText="1"/>
    </xf>
    <xf numFmtId="4" fontId="8" fillId="0" borderId="1" xfId="0" applyNumberFormat="1" applyFont="1" applyFill="1" applyBorder="1" applyAlignment="1">
      <alignment horizontal="right" vertical="top"/>
    </xf>
    <xf numFmtId="1" fontId="8" fillId="0" borderId="1" xfId="0" applyNumberFormat="1" applyFont="1" applyFill="1" applyBorder="1" applyAlignment="1">
      <alignment vertical="top"/>
    </xf>
    <xf numFmtId="2" fontId="8" fillId="0" borderId="1" xfId="19" applyNumberFormat="1" applyFont="1" applyFill="1" applyBorder="1" applyAlignment="1">
      <alignment vertical="top"/>
    </xf>
    <xf numFmtId="0" fontId="8" fillId="0" borderId="1" xfId="0" applyFont="1" applyFill="1" applyBorder="1" applyAlignment="1">
      <alignment horizontal="justify" vertical="top" wrapText="1"/>
    </xf>
    <xf numFmtId="1" fontId="8" fillId="2" borderId="1" xfId="0" applyNumberFormat="1" applyFont="1" applyFill="1" applyBorder="1" applyAlignment="1">
      <alignment vertical="top"/>
    </xf>
    <xf numFmtId="0" fontId="10" fillId="0" borderId="1" xfId="0" applyFont="1" applyFill="1" applyBorder="1" applyAlignment="1" applyProtection="1">
      <alignment vertical="top"/>
    </xf>
    <xf numFmtId="0" fontId="8" fillId="0" borderId="1" xfId="0" applyFont="1" applyFill="1" applyBorder="1" applyAlignment="1" applyProtection="1">
      <alignment vertical="top" wrapText="1"/>
    </xf>
    <xf numFmtId="4" fontId="10" fillId="0" borderId="1" xfId="0" applyNumberFormat="1" applyFont="1" applyFill="1" applyBorder="1" applyAlignment="1">
      <alignment horizontal="right" vertical="top" wrapText="1"/>
    </xf>
    <xf numFmtId="1" fontId="8" fillId="0" borderId="1" xfId="0" applyNumberFormat="1" applyFont="1" applyFill="1" applyBorder="1" applyAlignment="1">
      <alignment vertical="top" wrapText="1"/>
    </xf>
    <xf numFmtId="2" fontId="8" fillId="0" borderId="1" xfId="19" applyNumberFormat="1" applyFont="1" applyFill="1" applyBorder="1" applyAlignment="1">
      <alignment vertical="top" wrapText="1"/>
    </xf>
    <xf numFmtId="0" fontId="23" fillId="0" borderId="1" xfId="0" applyFont="1" applyBorder="1" applyAlignment="1">
      <alignment horizontal="center"/>
    </xf>
    <xf numFmtId="0" fontId="24" fillId="0" borderId="1" xfId="0" applyFont="1" applyBorder="1" applyAlignment="1"/>
    <xf numFmtId="0" fontId="23" fillId="0" borderId="1" xfId="0" applyFont="1" applyBorder="1" applyAlignment="1"/>
    <xf numFmtId="0" fontId="13" fillId="0" borderId="1" xfId="0" applyFont="1" applyBorder="1" applyAlignment="1">
      <alignment horizontal="center"/>
    </xf>
    <xf numFmtId="0" fontId="8" fillId="0" borderId="1" xfId="0" applyFont="1" applyBorder="1" applyAlignment="1">
      <alignment horizontal="left" vertical="top" wrapText="1"/>
    </xf>
    <xf numFmtId="2" fontId="7" fillId="0" borderId="1" xfId="0" applyNumberFormat="1" applyFont="1" applyBorder="1"/>
    <xf numFmtId="0" fontId="7" fillId="0" borderId="0" xfId="52" applyFont="1"/>
    <xf numFmtId="173" fontId="30" fillId="0" borderId="0" xfId="53" applyFont="1"/>
    <xf numFmtId="173" fontId="30" fillId="0" borderId="0" xfId="56" applyFont="1" applyBorder="1" applyAlignment="1">
      <alignment horizontal="center"/>
    </xf>
    <xf numFmtId="172" fontId="30" fillId="0" borderId="0" xfId="56" applyNumberFormat="1" applyFont="1" applyBorder="1"/>
    <xf numFmtId="0" fontId="7" fillId="0" borderId="5" xfId="0" applyFont="1" applyBorder="1"/>
    <xf numFmtId="173" fontId="30" fillId="0" borderId="1" xfId="56" applyFont="1" applyBorder="1" applyAlignment="1">
      <alignment horizontal="center" vertical="top" wrapText="1"/>
    </xf>
    <xf numFmtId="173" fontId="30" fillId="0" borderId="1" xfId="56" applyFont="1" applyBorder="1" applyAlignment="1">
      <alignment horizontal="justify" vertical="top" wrapText="1"/>
    </xf>
    <xf numFmtId="173" fontId="30" fillId="0" borderId="1" xfId="56" applyFont="1" applyBorder="1" applyAlignment="1">
      <alignment horizontal="center"/>
    </xf>
    <xf numFmtId="173" fontId="30" fillId="0" borderId="1" xfId="56" applyFont="1" applyBorder="1"/>
    <xf numFmtId="173" fontId="30" fillId="0" borderId="1" xfId="56" applyFont="1" applyBorder="1" applyAlignment="1">
      <alignment horizontal="justify" vertical="top"/>
    </xf>
    <xf numFmtId="0" fontId="8" fillId="0" borderId="1" xfId="0" applyFont="1" applyBorder="1" applyAlignment="1">
      <alignment horizontal="left" vertical="top" wrapText="1"/>
    </xf>
    <xf numFmtId="0" fontId="8" fillId="3" borderId="3" xfId="11" applyFont="1" applyFill="1" applyBorder="1" applyAlignment="1">
      <alignment vertical="top" wrapText="1"/>
    </xf>
    <xf numFmtId="0" fontId="7" fillId="3" borderId="1" xfId="4" applyFont="1" applyFill="1" applyBorder="1" applyAlignment="1" applyProtection="1">
      <alignment horizontal="justify" vertical="top" wrapText="1"/>
    </xf>
    <xf numFmtId="0" fontId="0" fillId="0" borderId="1" xfId="0" applyBorder="1" applyAlignment="1">
      <alignment horizontal="center"/>
    </xf>
    <xf numFmtId="0" fontId="0" fillId="0" borderId="1" xfId="0" applyBorder="1"/>
    <xf numFmtId="0" fontId="35" fillId="0" borderId="1" xfId="0" applyFont="1" applyBorder="1"/>
    <xf numFmtId="0" fontId="35" fillId="0" borderId="1" xfId="0" applyFont="1" applyBorder="1" applyAlignment="1">
      <alignment horizontal="right"/>
    </xf>
    <xf numFmtId="0" fontId="0" fillId="0" borderId="0" xfId="0" applyAlignment="1">
      <alignment horizontal="center"/>
    </xf>
    <xf numFmtId="0" fontId="35" fillId="0" borderId="0" xfId="0" applyFont="1"/>
    <xf numFmtId="2" fontId="35" fillId="0" borderId="1" xfId="0" applyNumberFormat="1" applyFont="1" applyBorder="1"/>
    <xf numFmtId="0" fontId="7" fillId="0" borderId="1" xfId="0" applyFont="1" applyFill="1" applyBorder="1"/>
    <xf numFmtId="2" fontId="8" fillId="0" borderId="1" xfId="0" applyNumberFormat="1" applyFont="1" applyFill="1" applyBorder="1" applyAlignment="1">
      <alignment horizontal="right" vertical="top" wrapText="1"/>
    </xf>
    <xf numFmtId="0" fontId="7" fillId="0" borderId="1" xfId="0" applyFont="1" applyFill="1" applyBorder="1" applyAlignment="1">
      <alignment horizontal="center"/>
    </xf>
    <xf numFmtId="0" fontId="7" fillId="0" borderId="1" xfId="0" applyFont="1" applyFill="1" applyBorder="1" applyAlignment="1">
      <alignment horizontal="right"/>
    </xf>
    <xf numFmtId="2" fontId="35" fillId="0" borderId="1" xfId="0" applyNumberFormat="1" applyFont="1" applyBorder="1" applyAlignment="1">
      <alignment vertical="top" wrapText="1"/>
    </xf>
    <xf numFmtId="0" fontId="0" fillId="0" borderId="1" xfId="0" applyBorder="1" applyAlignment="1">
      <alignment vertical="top" wrapText="1"/>
    </xf>
    <xf numFmtId="0" fontId="0" fillId="0" borderId="1" xfId="0" applyBorder="1" applyAlignment="1">
      <alignment horizontal="center" vertical="center"/>
    </xf>
    <xf numFmtId="0" fontId="35" fillId="0" borderId="1" xfId="0" applyFont="1" applyBorder="1" applyAlignment="1">
      <alignment vertical="center"/>
    </xf>
    <xf numFmtId="0" fontId="0" fillId="0" borderId="1" xfId="0" applyBorder="1" applyAlignment="1">
      <alignment vertical="center"/>
    </xf>
    <xf numFmtId="0" fontId="0" fillId="0" borderId="1" xfId="0" applyBorder="1" applyAlignment="1">
      <alignment horizontal="center" vertical="center" wrapText="1"/>
    </xf>
    <xf numFmtId="0" fontId="35" fillId="0" borderId="1" xfId="0" applyFont="1" applyBorder="1" applyAlignment="1">
      <alignment vertical="center" wrapText="1"/>
    </xf>
    <xf numFmtId="0" fontId="36" fillId="0" borderId="1" xfId="0" applyFont="1" applyBorder="1" applyAlignment="1">
      <alignment horizontal="center" vertical="center"/>
    </xf>
    <xf numFmtId="0" fontId="8" fillId="0" borderId="1" xfId="0" applyFont="1" applyBorder="1" applyAlignment="1">
      <alignment horizontal="left" vertical="top" wrapText="1"/>
    </xf>
    <xf numFmtId="0" fontId="8" fillId="2" borderId="1" xfId="0" applyFont="1" applyFill="1" applyBorder="1" applyAlignment="1">
      <alignment horizontal="left" vertical="top" wrapText="1"/>
    </xf>
    <xf numFmtId="0" fontId="7" fillId="2" borderId="1" xfId="0" applyFont="1" applyFill="1" applyBorder="1"/>
    <xf numFmtId="0" fontId="8" fillId="2" borderId="1" xfId="0" applyFont="1" applyFill="1" applyBorder="1" applyAlignment="1">
      <alignment horizontal="center" vertical="top" wrapText="1"/>
    </xf>
    <xf numFmtId="0" fontId="7" fillId="2" borderId="1" xfId="0" applyFont="1" applyFill="1" applyBorder="1" applyAlignment="1">
      <alignment horizontal="center"/>
    </xf>
    <xf numFmtId="0" fontId="8" fillId="0" borderId="1" xfId="0" applyFont="1" applyBorder="1" applyAlignment="1">
      <alignment horizontal="left" vertical="top" wrapText="1"/>
    </xf>
    <xf numFmtId="2" fontId="8" fillId="2" borderId="1" xfId="0" applyNumberFormat="1" applyFont="1" applyFill="1" applyBorder="1" applyAlignment="1">
      <alignment horizontal="right" vertical="top" wrapText="1"/>
    </xf>
    <xf numFmtId="2" fontId="8" fillId="2" borderId="1" xfId="0" applyNumberFormat="1" applyFont="1" applyFill="1" applyBorder="1" applyAlignment="1">
      <alignment vertical="top"/>
    </xf>
    <xf numFmtId="0" fontId="7" fillId="2" borderId="1" xfId="0" applyFont="1" applyFill="1" applyBorder="1" applyAlignment="1">
      <alignment horizontal="right"/>
    </xf>
    <xf numFmtId="0" fontId="37" fillId="0" borderId="0" xfId="0" applyFont="1"/>
    <xf numFmtId="0" fontId="8" fillId="3" borderId="1" xfId="0" applyFont="1" applyFill="1" applyBorder="1" applyAlignment="1">
      <alignment horizontal="center" vertical="top" wrapText="1"/>
    </xf>
    <xf numFmtId="2" fontId="8" fillId="0" borderId="1" xfId="0" applyNumberFormat="1" applyFont="1" applyBorder="1" applyAlignment="1">
      <alignment horizontal="center" vertical="top"/>
    </xf>
    <xf numFmtId="0" fontId="8" fillId="0" borderId="1" xfId="0" applyFont="1" applyBorder="1" applyAlignment="1">
      <alignment horizontal="left" vertical="top" wrapText="1"/>
    </xf>
    <xf numFmtId="0" fontId="22" fillId="0" borderId="1" xfId="0" applyFont="1" applyFill="1" applyBorder="1" applyAlignment="1">
      <alignment horizontal="center"/>
    </xf>
    <xf numFmtId="0" fontId="22" fillId="0" borderId="3" xfId="0" applyFont="1" applyFill="1" applyBorder="1" applyAlignment="1">
      <alignment horizontal="center"/>
    </xf>
    <xf numFmtId="0" fontId="22" fillId="0" borderId="4" xfId="0" applyFont="1" applyFill="1" applyBorder="1" applyAlignment="1">
      <alignment horizontal="center"/>
    </xf>
    <xf numFmtId="0" fontId="22" fillId="0" borderId="5" xfId="0" applyFont="1" applyFill="1" applyBorder="1" applyAlignment="1">
      <alignment horizontal="center"/>
    </xf>
    <xf numFmtId="0" fontId="10" fillId="0" borderId="1" xfId="0" applyFont="1" applyFill="1" applyBorder="1" applyAlignment="1">
      <alignment horizontal="center"/>
    </xf>
    <xf numFmtId="0" fontId="22" fillId="0" borderId="1" xfId="0" applyFont="1" applyFill="1" applyBorder="1" applyAlignment="1">
      <alignment horizontal="left" vertical="top" wrapText="1"/>
    </xf>
    <xf numFmtId="0" fontId="12" fillId="0" borderId="3" xfId="14" applyFont="1" applyFill="1" applyBorder="1" applyAlignment="1">
      <alignment horizontal="left" vertical="top" wrapText="1"/>
    </xf>
    <xf numFmtId="0" fontId="12" fillId="0" borderId="5" xfId="14" applyFont="1" applyFill="1" applyBorder="1" applyAlignment="1">
      <alignment horizontal="left" vertical="top" wrapText="1"/>
    </xf>
    <xf numFmtId="0" fontId="12" fillId="0" borderId="4" xfId="14" applyFont="1" applyFill="1" applyBorder="1" applyAlignment="1">
      <alignment horizontal="left" vertical="top" wrapText="1"/>
    </xf>
    <xf numFmtId="0" fontId="22" fillId="0" borderId="1" xfId="0" applyFont="1" applyFill="1" applyBorder="1" applyAlignment="1">
      <alignment horizontal="left" vertical="center" wrapText="1"/>
    </xf>
    <xf numFmtId="0" fontId="22" fillId="0" borderId="1" xfId="0" applyFont="1" applyFill="1" applyBorder="1" applyAlignment="1">
      <alignment horizontal="left" vertical="center"/>
    </xf>
    <xf numFmtId="0" fontId="8" fillId="0" borderId="1" xfId="11" applyFont="1" applyBorder="1" applyAlignment="1">
      <alignment vertical="top" wrapText="1"/>
    </xf>
    <xf numFmtId="0" fontId="10" fillId="0" borderId="0" xfId="0" applyFont="1" applyFill="1" applyBorder="1" applyAlignment="1">
      <alignment horizontal="left" vertical="center" wrapText="1"/>
    </xf>
    <xf numFmtId="0" fontId="2" fillId="0" borderId="1" xfId="0" applyFont="1" applyFill="1" applyBorder="1" applyAlignment="1">
      <alignment horizontal="center" vertical="center"/>
    </xf>
    <xf numFmtId="0" fontId="36" fillId="0" borderId="3"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cellXfs>
  <cellStyles count="59">
    <cellStyle name="_ONGC CCCL-FAS-26-03-08" xfId="49"/>
    <cellStyle name="_SHAR-SDSC-Block1-07.10.08" xfId="50"/>
    <cellStyle name="Comma 10 2 3" xfId="26"/>
    <cellStyle name="Comma 10_CPWD" xfId="27"/>
    <cellStyle name="Comma 2" xfId="19"/>
    <cellStyle name="Comma 2 2" xfId="44"/>
    <cellStyle name="Comma 3" xfId="42"/>
    <cellStyle name="Comma 4" xfId="16"/>
    <cellStyle name="Excel Built-in Normal" xfId="43"/>
    <cellStyle name="Excel Built-in Normal 2" xfId="53"/>
    <cellStyle name="Excel Built-in Normal 3 2" xfId="28"/>
    <cellStyle name="Excel Built-in Normal 4" xfId="29"/>
    <cellStyle name="Heading" xfId="54"/>
    <cellStyle name="Heading1" xfId="55"/>
    <cellStyle name="Normal" xfId="0" builtinId="0"/>
    <cellStyle name="Normal 10" xfId="11"/>
    <cellStyle name="Normal 10 2" xfId="25"/>
    <cellStyle name="Normal 10 2 2" xfId="41"/>
    <cellStyle name="Normal 10 2 3" xfId="30"/>
    <cellStyle name="Normal 10 3" xfId="31"/>
    <cellStyle name="Normal 19 2 2" xfId="5"/>
    <cellStyle name="Normal 2" xfId="14"/>
    <cellStyle name="Normal 2 2" xfId="24"/>
    <cellStyle name="Normal 2 2 2" xfId="32"/>
    <cellStyle name="Normal 2 2 2 2" xfId="22"/>
    <cellStyle name="Normal 2 2 2 2 2" xfId="33"/>
    <cellStyle name="Normal 2 3" xfId="45"/>
    <cellStyle name="Normal 2 4" xfId="56"/>
    <cellStyle name="Normal 25 2" xfId="8"/>
    <cellStyle name="Normal 26 2 2" xfId="6"/>
    <cellStyle name="Normal 28 3" xfId="2"/>
    <cellStyle name="Normal 3" xfId="23"/>
    <cellStyle name="Normal 3 2" xfId="13"/>
    <cellStyle name="Normal 3 2 2" xfId="7"/>
    <cellStyle name="Normal 3 3" xfId="34"/>
    <cellStyle name="Normal 4" xfId="21"/>
    <cellStyle name="Normal 5" xfId="17"/>
    <cellStyle name="Normal 5 2" xfId="40"/>
    <cellStyle name="Normal 6" xfId="46"/>
    <cellStyle name="Normal 7" xfId="52"/>
    <cellStyle name="Normal 8" xfId="51"/>
    <cellStyle name="Normal_AE-R1" xfId="10"/>
    <cellStyle name="Normal_BOQ - WHI-EE 2" xfId="9"/>
    <cellStyle name="Normal_ELECT.EST16.06 2" xfId="4"/>
    <cellStyle name="Percent" xfId="48" builtinId="5"/>
    <cellStyle name="Percent 2" xfId="15"/>
    <cellStyle name="Percent 2 2" xfId="35"/>
    <cellStyle name="Percent 2 2 2" xfId="36"/>
    <cellStyle name="Percent 2 3" xfId="37"/>
    <cellStyle name="Percent 2 4" xfId="18"/>
    <cellStyle name="Percent 3" xfId="38"/>
    <cellStyle name="Percent 3 2" xfId="1"/>
    <cellStyle name="Percent 4" xfId="39"/>
    <cellStyle name="Percent 4 2 2" xfId="3"/>
    <cellStyle name="Percent 7" xfId="12"/>
    <cellStyle name="Percent 7 2" xfId="47"/>
    <cellStyle name="Result" xfId="57"/>
    <cellStyle name="Result2" xfId="58"/>
    <cellStyle name="Style 1" xfId="2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CER/Downloads/INS%20KALINGA%20,BOQ,DATAS.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BOQ"/>
      <sheetName val="Sheet2"/>
      <sheetName val="Load Sheet"/>
      <sheetName val="BR"/>
      <sheetName val="Load"/>
      <sheetName val="Ext boq"/>
      <sheetName val="Ext Datas"/>
      <sheetName val="Sheet1"/>
      <sheetName val="Sheet4"/>
    </sheetNames>
    <sheetDataSet>
      <sheetData sheetId="0"/>
      <sheetData sheetId="1">
        <row r="1555">
          <cell r="M1555">
            <v>0</v>
          </cell>
        </row>
        <row r="1580">
          <cell r="M1580">
            <v>3547.1390399999996</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R331"/>
  <sheetViews>
    <sheetView view="pageBreakPreview" zoomScale="75" zoomScaleSheetLayoutView="75" workbookViewId="0">
      <selection activeCell="A3" sqref="A3:XFD3"/>
    </sheetView>
  </sheetViews>
  <sheetFormatPr defaultRowHeight="14.25"/>
  <cols>
    <col min="1" max="1" width="9.140625" style="4"/>
    <col min="2" max="2" width="56.5703125" style="313" customWidth="1"/>
    <col min="3" max="3" width="7.5703125" style="313" hidden="1" customWidth="1"/>
    <col min="4" max="6" width="12.28515625" style="313" hidden="1" customWidth="1"/>
    <col min="7" max="7" width="5.85546875" style="4" bestFit="1" customWidth="1"/>
    <col min="8" max="8" width="7.5703125" style="313" bestFit="1" customWidth="1"/>
    <col min="9" max="9" width="10.85546875" style="313" bestFit="1" customWidth="1"/>
    <col min="10" max="10" width="13.140625" style="313" bestFit="1" customWidth="1"/>
    <col min="11" max="11" width="45.42578125" style="277" customWidth="1"/>
    <col min="12" max="18" width="9.140625" style="277"/>
    <col min="19" max="16384" width="9.140625" style="313"/>
  </cols>
  <sheetData>
    <row r="1" spans="1:10" ht="15">
      <c r="A1" s="336"/>
      <c r="B1" s="337" t="s">
        <v>541</v>
      </c>
      <c r="C1" s="338"/>
      <c r="D1" s="338"/>
      <c r="E1" s="338"/>
      <c r="F1" s="338"/>
      <c r="G1" s="336"/>
      <c r="H1" s="338"/>
      <c r="I1" s="338"/>
      <c r="J1" s="338"/>
    </row>
    <row r="2" spans="1:10" ht="15">
      <c r="A2" s="339"/>
      <c r="B2" s="339"/>
      <c r="C2" s="339"/>
      <c r="D2" s="339"/>
      <c r="E2" s="339"/>
      <c r="F2" s="339"/>
      <c r="G2" s="339"/>
      <c r="H2" s="339"/>
      <c r="I2" s="339"/>
      <c r="J2" s="339"/>
    </row>
    <row r="3" spans="1:10">
      <c r="A3" s="5" t="s">
        <v>479</v>
      </c>
      <c r="B3" s="6" t="s">
        <v>480</v>
      </c>
      <c r="C3" s="311" t="s">
        <v>225</v>
      </c>
      <c r="D3" s="311" t="s">
        <v>226</v>
      </c>
      <c r="E3" s="311" t="s">
        <v>227</v>
      </c>
      <c r="F3" s="311" t="s">
        <v>228</v>
      </c>
      <c r="G3" s="302" t="s">
        <v>481</v>
      </c>
      <c r="H3" s="311" t="s">
        <v>482</v>
      </c>
      <c r="I3" s="312" t="s">
        <v>483</v>
      </c>
      <c r="J3" s="314" t="s">
        <v>105</v>
      </c>
    </row>
    <row r="4" spans="1:10">
      <c r="A4" s="5"/>
      <c r="B4" s="6"/>
      <c r="C4" s="311"/>
      <c r="D4" s="311"/>
      <c r="E4" s="311"/>
      <c r="F4" s="311"/>
      <c r="G4" s="302"/>
      <c r="H4" s="311"/>
      <c r="I4" s="312"/>
      <c r="J4" s="314"/>
    </row>
    <row r="5" spans="1:10" ht="228">
      <c r="A5" s="5">
        <v>1</v>
      </c>
      <c r="B5" s="306" t="s">
        <v>533</v>
      </c>
      <c r="C5" s="311"/>
      <c r="D5" s="311"/>
      <c r="E5" s="311"/>
      <c r="F5" s="311"/>
      <c r="G5" s="5">
        <v>1</v>
      </c>
      <c r="H5" s="316" t="s">
        <v>4</v>
      </c>
      <c r="I5" s="317"/>
      <c r="J5" s="314"/>
    </row>
    <row r="6" spans="1:10">
      <c r="A6" s="5"/>
      <c r="B6" s="6" t="s">
        <v>31</v>
      </c>
      <c r="C6" s="311"/>
      <c r="D6" s="311"/>
      <c r="E6" s="311"/>
      <c r="F6" s="311"/>
      <c r="G6" s="302"/>
      <c r="H6" s="311"/>
      <c r="I6" s="312"/>
      <c r="J6" s="314"/>
    </row>
    <row r="7" spans="1:10" ht="42.75">
      <c r="A7" s="5"/>
      <c r="B7" s="6" t="s">
        <v>532</v>
      </c>
      <c r="C7" s="311"/>
      <c r="D7" s="311"/>
      <c r="E7" s="311"/>
      <c r="F7" s="311"/>
      <c r="G7" s="302"/>
      <c r="H7" s="311"/>
      <c r="I7" s="312"/>
      <c r="J7" s="314"/>
    </row>
    <row r="8" spans="1:10">
      <c r="A8" s="5"/>
      <c r="B8" s="6" t="s">
        <v>33</v>
      </c>
      <c r="C8" s="311"/>
      <c r="D8" s="311"/>
      <c r="E8" s="311"/>
      <c r="F8" s="311"/>
      <c r="G8" s="302"/>
      <c r="H8" s="311"/>
      <c r="I8" s="312"/>
      <c r="J8" s="314"/>
    </row>
    <row r="9" spans="1:10">
      <c r="A9" s="5"/>
      <c r="B9" s="6" t="s">
        <v>540</v>
      </c>
      <c r="C9" s="311"/>
      <c r="D9" s="311"/>
      <c r="E9" s="311"/>
      <c r="F9" s="311"/>
      <c r="G9" s="302"/>
      <c r="H9" s="311"/>
      <c r="I9" s="312"/>
      <c r="J9" s="314"/>
    </row>
    <row r="10" spans="1:10">
      <c r="A10" s="5"/>
      <c r="B10" s="6" t="s">
        <v>29</v>
      </c>
      <c r="C10" s="311"/>
      <c r="D10" s="311"/>
      <c r="E10" s="311"/>
      <c r="F10" s="311"/>
      <c r="G10" s="302"/>
      <c r="H10" s="311"/>
      <c r="I10" s="312"/>
      <c r="J10" s="314"/>
    </row>
    <row r="11" spans="1:10">
      <c r="A11" s="5"/>
      <c r="B11" s="6" t="s">
        <v>30</v>
      </c>
      <c r="C11" s="311"/>
      <c r="D11" s="311"/>
      <c r="E11" s="311"/>
      <c r="F11" s="311"/>
      <c r="G11" s="302"/>
      <c r="H11" s="311"/>
      <c r="I11" s="312"/>
      <c r="J11" s="314"/>
    </row>
    <row r="12" spans="1:10">
      <c r="A12" s="5"/>
      <c r="B12" s="6" t="s">
        <v>527</v>
      </c>
      <c r="C12" s="311"/>
      <c r="D12" s="311"/>
      <c r="E12" s="311"/>
      <c r="F12" s="311"/>
      <c r="G12" s="302"/>
      <c r="H12" s="311"/>
      <c r="I12" s="312"/>
      <c r="J12" s="314"/>
    </row>
    <row r="13" spans="1:10">
      <c r="A13" s="5"/>
      <c r="B13" s="6" t="s">
        <v>146</v>
      </c>
      <c r="C13" s="311"/>
      <c r="D13" s="311"/>
      <c r="E13" s="311"/>
      <c r="F13" s="311"/>
      <c r="G13" s="302"/>
      <c r="H13" s="311"/>
      <c r="I13" s="312"/>
      <c r="J13" s="314"/>
    </row>
    <row r="14" spans="1:10" ht="28.5">
      <c r="A14" s="5"/>
      <c r="B14" s="119" t="s">
        <v>627</v>
      </c>
      <c r="C14" s="311"/>
      <c r="D14" s="311"/>
      <c r="E14" s="311"/>
      <c r="F14" s="311"/>
      <c r="G14" s="302"/>
      <c r="H14" s="311"/>
      <c r="I14" s="312"/>
      <c r="J14" s="314"/>
    </row>
    <row r="15" spans="1:10">
      <c r="A15" s="5"/>
      <c r="B15" s="119" t="s">
        <v>628</v>
      </c>
      <c r="C15" s="311"/>
      <c r="D15" s="311"/>
      <c r="E15" s="311"/>
      <c r="F15" s="311"/>
      <c r="G15" s="302"/>
      <c r="H15" s="311"/>
      <c r="I15" s="312"/>
      <c r="J15" s="314"/>
    </row>
    <row r="16" spans="1:10">
      <c r="A16" s="5"/>
      <c r="B16" s="119" t="s">
        <v>34</v>
      </c>
      <c r="C16" s="311"/>
      <c r="D16" s="311"/>
      <c r="E16" s="311"/>
      <c r="F16" s="311"/>
      <c r="G16" s="302"/>
      <c r="H16" s="311"/>
      <c r="I16" s="312"/>
      <c r="J16" s="314"/>
    </row>
    <row r="17" spans="1:11" ht="28.5">
      <c r="A17" s="5"/>
      <c r="B17" s="119" t="s">
        <v>634</v>
      </c>
      <c r="C17" s="311"/>
      <c r="D17" s="311"/>
      <c r="E17" s="311"/>
      <c r="F17" s="311"/>
      <c r="G17" s="302"/>
      <c r="H17" s="311"/>
      <c r="I17" s="312"/>
      <c r="J17" s="314"/>
    </row>
    <row r="18" spans="1:11" ht="28.5">
      <c r="A18" s="5"/>
      <c r="B18" s="119" t="s">
        <v>632</v>
      </c>
      <c r="C18" s="311"/>
      <c r="D18" s="311"/>
      <c r="E18" s="311"/>
      <c r="F18" s="311"/>
      <c r="G18" s="302"/>
      <c r="H18" s="311"/>
      <c r="I18" s="312"/>
      <c r="J18" s="314"/>
    </row>
    <row r="19" spans="1:11" ht="28.5">
      <c r="A19" s="5"/>
      <c r="B19" s="119" t="s">
        <v>633</v>
      </c>
      <c r="C19" s="311"/>
      <c r="D19" s="311"/>
      <c r="E19" s="311"/>
      <c r="F19" s="311"/>
      <c r="G19" s="302"/>
      <c r="H19" s="311"/>
      <c r="I19" s="312"/>
      <c r="J19" s="314"/>
    </row>
    <row r="20" spans="1:11" ht="28.5">
      <c r="A20" s="5"/>
      <c r="B20" s="119" t="s">
        <v>528</v>
      </c>
      <c r="C20" s="311"/>
      <c r="D20" s="311"/>
      <c r="E20" s="311"/>
      <c r="F20" s="311"/>
      <c r="G20" s="302"/>
      <c r="H20" s="311"/>
      <c r="I20" s="312"/>
      <c r="J20" s="314"/>
    </row>
    <row r="21" spans="1:11">
      <c r="A21" s="5"/>
      <c r="B21" s="119" t="s">
        <v>536</v>
      </c>
      <c r="C21" s="311"/>
      <c r="D21" s="311"/>
      <c r="E21" s="311"/>
      <c r="F21" s="311"/>
      <c r="G21" s="302"/>
      <c r="H21" s="311"/>
      <c r="I21" s="312"/>
      <c r="J21" s="314"/>
    </row>
    <row r="22" spans="1:11" ht="114">
      <c r="A22" s="5"/>
      <c r="B22" s="119" t="s">
        <v>626</v>
      </c>
      <c r="C22" s="311"/>
      <c r="D22" s="311"/>
      <c r="E22" s="311"/>
      <c r="F22" s="311"/>
      <c r="G22" s="5"/>
      <c r="H22" s="316"/>
      <c r="I22" s="317"/>
      <c r="J22" s="314"/>
      <c r="K22" s="288"/>
    </row>
    <row r="23" spans="1:11" ht="28.5">
      <c r="A23" s="5"/>
      <c r="B23" s="119" t="s">
        <v>32</v>
      </c>
      <c r="C23" s="311"/>
      <c r="D23" s="311"/>
      <c r="E23" s="311"/>
      <c r="F23" s="311"/>
      <c r="G23" s="302"/>
      <c r="H23" s="311"/>
      <c r="I23" s="312"/>
      <c r="J23" s="314"/>
    </row>
    <row r="24" spans="1:11">
      <c r="A24" s="5"/>
      <c r="B24" s="311"/>
      <c r="C24" s="311"/>
      <c r="D24" s="311"/>
      <c r="E24" s="311"/>
      <c r="F24" s="311"/>
      <c r="G24" s="302"/>
      <c r="H24" s="311"/>
      <c r="I24" s="312"/>
      <c r="J24" s="314"/>
    </row>
    <row r="25" spans="1:11" ht="42.75">
      <c r="A25" s="5">
        <v>2</v>
      </c>
      <c r="B25" s="6" t="s">
        <v>529</v>
      </c>
      <c r="C25" s="311"/>
      <c r="D25" s="311"/>
      <c r="E25" s="311"/>
      <c r="F25" s="311"/>
      <c r="G25" s="5">
        <v>1</v>
      </c>
      <c r="H25" s="316" t="s">
        <v>4</v>
      </c>
      <c r="I25" s="317"/>
      <c r="J25" s="314"/>
    </row>
    <row r="26" spans="1:11">
      <c r="A26" s="5"/>
      <c r="B26" s="316"/>
      <c r="C26" s="311"/>
      <c r="D26" s="311"/>
      <c r="E26" s="311"/>
      <c r="F26" s="311"/>
      <c r="G26" s="302"/>
      <c r="H26" s="311"/>
      <c r="I26" s="312"/>
      <c r="J26" s="314"/>
    </row>
    <row r="27" spans="1:11" ht="156.75">
      <c r="A27" s="5">
        <v>3</v>
      </c>
      <c r="B27" s="306" t="s">
        <v>35</v>
      </c>
      <c r="C27" s="311"/>
      <c r="D27" s="311"/>
      <c r="E27" s="311"/>
      <c r="F27" s="311"/>
      <c r="G27" s="5"/>
      <c r="H27" s="316"/>
      <c r="I27" s="317"/>
      <c r="J27" s="314"/>
    </row>
    <row r="28" spans="1:11">
      <c r="A28" s="5"/>
      <c r="B28" s="6" t="s">
        <v>530</v>
      </c>
      <c r="C28" s="315">
        <v>80</v>
      </c>
      <c r="D28" s="315"/>
      <c r="E28" s="315">
        <v>80</v>
      </c>
      <c r="F28" s="315"/>
      <c r="G28" s="5">
        <v>20</v>
      </c>
      <c r="H28" s="316" t="s">
        <v>3</v>
      </c>
      <c r="I28" s="3"/>
      <c r="J28" s="314"/>
    </row>
    <row r="29" spans="1:11" ht="28.5">
      <c r="A29" s="5"/>
      <c r="B29" s="6" t="s">
        <v>542</v>
      </c>
      <c r="C29" s="315">
        <v>20</v>
      </c>
      <c r="D29" s="315"/>
      <c r="E29" s="315">
        <v>20</v>
      </c>
      <c r="F29" s="315"/>
      <c r="G29" s="5">
        <v>80</v>
      </c>
      <c r="H29" s="316" t="s">
        <v>3</v>
      </c>
      <c r="I29" s="317"/>
      <c r="J29" s="314"/>
    </row>
    <row r="30" spans="1:11">
      <c r="A30" s="5"/>
      <c r="B30" s="6"/>
      <c r="C30" s="315"/>
      <c r="D30" s="315"/>
      <c r="E30" s="315"/>
      <c r="F30" s="315"/>
      <c r="G30" s="5"/>
      <c r="H30" s="316"/>
      <c r="I30" s="317"/>
      <c r="J30" s="314"/>
    </row>
    <row r="31" spans="1:11" ht="87.75" customHeight="1">
      <c r="A31" s="5" t="s">
        <v>110</v>
      </c>
      <c r="B31" s="306" t="s">
        <v>565</v>
      </c>
      <c r="C31" s="311"/>
      <c r="D31" s="311"/>
      <c r="E31" s="311"/>
      <c r="F31" s="311"/>
      <c r="G31" s="5"/>
      <c r="H31" s="316"/>
      <c r="I31" s="317"/>
      <c r="J31" s="314"/>
    </row>
    <row r="32" spans="1:11">
      <c r="A32" s="5"/>
      <c r="B32" s="316" t="s">
        <v>560</v>
      </c>
      <c r="C32" s="315">
        <v>200</v>
      </c>
      <c r="D32" s="315">
        <v>200</v>
      </c>
      <c r="E32" s="315">
        <v>140</v>
      </c>
      <c r="F32" s="315">
        <v>250</v>
      </c>
      <c r="G32" s="5">
        <v>50</v>
      </c>
      <c r="H32" s="316" t="s">
        <v>3</v>
      </c>
      <c r="I32" s="317"/>
      <c r="J32" s="314"/>
    </row>
    <row r="33" spans="1:10">
      <c r="A33" s="5"/>
      <c r="B33" s="316" t="s">
        <v>562</v>
      </c>
      <c r="C33" s="315">
        <v>50</v>
      </c>
      <c r="D33" s="315">
        <v>50</v>
      </c>
      <c r="E33" s="315">
        <v>25</v>
      </c>
      <c r="F33" s="315">
        <v>100</v>
      </c>
      <c r="G33" s="5">
        <v>100</v>
      </c>
      <c r="H33" s="316" t="s">
        <v>3</v>
      </c>
      <c r="I33" s="317"/>
      <c r="J33" s="314"/>
    </row>
    <row r="34" spans="1:10">
      <c r="A34" s="5"/>
      <c r="B34" s="316"/>
      <c r="C34" s="311"/>
      <c r="D34" s="311"/>
      <c r="E34" s="311"/>
      <c r="F34" s="311"/>
      <c r="G34" s="302"/>
      <c r="H34" s="311"/>
      <c r="I34" s="312"/>
      <c r="J34" s="314"/>
    </row>
    <row r="35" spans="1:10" ht="63" customHeight="1">
      <c r="A35" s="5">
        <v>4</v>
      </c>
      <c r="B35" s="306" t="s">
        <v>36</v>
      </c>
      <c r="C35" s="311"/>
      <c r="D35" s="311"/>
      <c r="E35" s="311"/>
      <c r="F35" s="311"/>
      <c r="G35" s="5"/>
      <c r="H35" s="316"/>
      <c r="I35" s="317"/>
      <c r="J35" s="314"/>
    </row>
    <row r="36" spans="1:10">
      <c r="A36" s="5" t="s">
        <v>563</v>
      </c>
      <c r="B36" s="316" t="s">
        <v>531</v>
      </c>
      <c r="C36" s="315">
        <v>2</v>
      </c>
      <c r="D36" s="315"/>
      <c r="E36" s="315">
        <v>2</v>
      </c>
      <c r="F36" s="315"/>
      <c r="G36" s="5">
        <v>4</v>
      </c>
      <c r="H36" s="316" t="s">
        <v>4</v>
      </c>
      <c r="I36" s="317"/>
      <c r="J36" s="314"/>
    </row>
    <row r="37" spans="1:10">
      <c r="A37" s="5"/>
      <c r="B37" s="316"/>
      <c r="C37" s="315"/>
      <c r="D37" s="315"/>
      <c r="E37" s="315"/>
      <c r="F37" s="315"/>
      <c r="G37" s="5"/>
      <c r="H37" s="316"/>
      <c r="I37" s="317"/>
      <c r="J37" s="314"/>
    </row>
    <row r="38" spans="1:10" ht="63" customHeight="1">
      <c r="A38" s="5" t="s">
        <v>564</v>
      </c>
      <c r="B38" s="306" t="s">
        <v>218</v>
      </c>
      <c r="C38" s="311"/>
      <c r="D38" s="311"/>
      <c r="E38" s="311"/>
      <c r="F38" s="311"/>
      <c r="G38" s="5"/>
      <c r="H38" s="316"/>
      <c r="I38" s="317"/>
      <c r="J38" s="314"/>
    </row>
    <row r="39" spans="1:10">
      <c r="A39" s="5"/>
      <c r="B39" s="316" t="s">
        <v>561</v>
      </c>
      <c r="C39" s="315">
        <v>24</v>
      </c>
      <c r="D39" s="315">
        <v>24</v>
      </c>
      <c r="E39" s="315">
        <v>22</v>
      </c>
      <c r="F39" s="315">
        <v>60</v>
      </c>
      <c r="G39" s="5">
        <v>4</v>
      </c>
      <c r="H39" s="316" t="s">
        <v>4</v>
      </c>
      <c r="I39" s="317"/>
      <c r="J39" s="314"/>
    </row>
    <row r="40" spans="1:10">
      <c r="A40" s="5"/>
      <c r="B40" s="316" t="s">
        <v>562</v>
      </c>
      <c r="C40" s="315">
        <v>2</v>
      </c>
      <c r="D40" s="315">
        <v>2</v>
      </c>
      <c r="E40" s="315">
        <v>2</v>
      </c>
      <c r="F40" s="315">
        <v>2</v>
      </c>
      <c r="G40" s="5">
        <v>6</v>
      </c>
      <c r="H40" s="316" t="s">
        <v>4</v>
      </c>
      <c r="I40" s="317"/>
      <c r="J40" s="314"/>
    </row>
    <row r="41" spans="1:10">
      <c r="A41" s="5"/>
      <c r="B41" s="316"/>
      <c r="C41" s="311"/>
      <c r="D41" s="311"/>
      <c r="E41" s="311"/>
      <c r="F41" s="311"/>
      <c r="G41" s="302"/>
      <c r="H41" s="311"/>
      <c r="I41" s="312"/>
      <c r="J41" s="314"/>
    </row>
    <row r="42" spans="1:10" ht="88.5" customHeight="1">
      <c r="A42" s="5">
        <v>5</v>
      </c>
      <c r="B42" s="306" t="s">
        <v>37</v>
      </c>
      <c r="C42" s="311">
        <v>2</v>
      </c>
      <c r="D42" s="311">
        <v>2</v>
      </c>
      <c r="E42" s="311">
        <v>2</v>
      </c>
      <c r="F42" s="311">
        <v>2</v>
      </c>
      <c r="G42" s="5">
        <v>2</v>
      </c>
      <c r="H42" s="316" t="s">
        <v>1</v>
      </c>
      <c r="I42" s="317"/>
      <c r="J42" s="314"/>
    </row>
    <row r="43" spans="1:10">
      <c r="A43" s="5"/>
      <c r="B43" s="316"/>
      <c r="C43" s="315"/>
      <c r="D43" s="315"/>
      <c r="E43" s="315"/>
      <c r="F43" s="315"/>
      <c r="G43" s="5"/>
      <c r="H43" s="316"/>
      <c r="I43" s="317"/>
      <c r="J43" s="314"/>
    </row>
    <row r="44" spans="1:10" ht="48.75" customHeight="1">
      <c r="A44" s="5">
        <v>6</v>
      </c>
      <c r="B44" s="306" t="s">
        <v>38</v>
      </c>
      <c r="C44" s="311"/>
      <c r="D44" s="311"/>
      <c r="E44" s="311"/>
      <c r="F44" s="311"/>
      <c r="G44" s="5"/>
      <c r="H44" s="316"/>
      <c r="I44" s="317"/>
      <c r="J44" s="314"/>
    </row>
    <row r="45" spans="1:10">
      <c r="A45" s="5"/>
      <c r="B45" s="316" t="s">
        <v>39</v>
      </c>
      <c r="C45" s="315">
        <v>20</v>
      </c>
      <c r="D45" s="315">
        <v>20</v>
      </c>
      <c r="E45" s="315">
        <v>20</v>
      </c>
      <c r="F45" s="315">
        <v>20</v>
      </c>
      <c r="G45" s="5">
        <v>40</v>
      </c>
      <c r="H45" s="316" t="s">
        <v>41</v>
      </c>
      <c r="I45" s="317"/>
      <c r="J45" s="314"/>
    </row>
    <row r="46" spans="1:10">
      <c r="A46" s="5"/>
      <c r="B46" s="316"/>
      <c r="C46" s="315"/>
      <c r="D46" s="315"/>
      <c r="E46" s="315"/>
      <c r="F46" s="315"/>
      <c r="G46" s="5"/>
      <c r="H46" s="316"/>
      <c r="I46" s="317"/>
      <c r="J46" s="314"/>
    </row>
    <row r="47" spans="1:10" ht="62.25" customHeight="1">
      <c r="A47" s="5">
        <v>7</v>
      </c>
      <c r="B47" s="306" t="s">
        <v>40</v>
      </c>
      <c r="C47" s="311"/>
      <c r="D47" s="311"/>
      <c r="E47" s="311"/>
      <c r="F47" s="311"/>
      <c r="G47" s="5"/>
      <c r="H47" s="316"/>
      <c r="I47" s="317"/>
      <c r="J47" s="314"/>
    </row>
    <row r="48" spans="1:10">
      <c r="A48" s="5"/>
      <c r="B48" s="316" t="s">
        <v>150</v>
      </c>
      <c r="C48" s="315">
        <v>10</v>
      </c>
      <c r="D48" s="315">
        <v>20</v>
      </c>
      <c r="E48" s="315">
        <v>20</v>
      </c>
      <c r="F48" s="315">
        <v>20</v>
      </c>
      <c r="G48" s="5">
        <v>10</v>
      </c>
      <c r="H48" s="316" t="s">
        <v>41</v>
      </c>
      <c r="I48" s="317"/>
      <c r="J48" s="314"/>
    </row>
    <row r="49" spans="1:10">
      <c r="A49" s="5"/>
      <c r="B49" s="316"/>
      <c r="C49" s="311"/>
      <c r="D49" s="311"/>
      <c r="E49" s="311"/>
      <c r="F49" s="311"/>
      <c r="G49" s="302"/>
      <c r="H49" s="311"/>
      <c r="I49" s="312"/>
      <c r="J49" s="314"/>
    </row>
    <row r="50" spans="1:10" ht="260.25" customHeight="1">
      <c r="A50" s="5">
        <v>8</v>
      </c>
      <c r="B50" s="306" t="s">
        <v>534</v>
      </c>
      <c r="C50" s="311"/>
      <c r="D50" s="311"/>
      <c r="E50" s="311"/>
      <c r="F50" s="311"/>
      <c r="G50" s="5"/>
      <c r="H50" s="316"/>
      <c r="I50" s="317"/>
      <c r="J50" s="314"/>
    </row>
    <row r="51" spans="1:10">
      <c r="A51" s="5"/>
      <c r="B51" s="316"/>
      <c r="C51" s="311"/>
      <c r="D51" s="311"/>
      <c r="E51" s="311"/>
      <c r="F51" s="311"/>
      <c r="G51" s="302"/>
      <c r="H51" s="311"/>
      <c r="I51" s="312"/>
      <c r="J51" s="314"/>
    </row>
    <row r="52" spans="1:10">
      <c r="A52" s="5"/>
      <c r="B52" s="316" t="s">
        <v>484</v>
      </c>
      <c r="C52" s="311"/>
      <c r="D52" s="311"/>
      <c r="E52" s="311"/>
      <c r="F52" s="311"/>
      <c r="G52" s="302"/>
      <c r="H52" s="311"/>
      <c r="I52" s="312"/>
      <c r="J52" s="314"/>
    </row>
    <row r="53" spans="1:10" ht="146.25" customHeight="1">
      <c r="A53" s="5"/>
      <c r="B53" s="306" t="s">
        <v>535</v>
      </c>
      <c r="C53" s="311"/>
      <c r="D53" s="311"/>
      <c r="E53" s="311"/>
      <c r="F53" s="311"/>
      <c r="G53" s="5"/>
      <c r="H53" s="316"/>
      <c r="I53" s="317"/>
      <c r="J53" s="314"/>
    </row>
    <row r="54" spans="1:10">
      <c r="A54" s="5"/>
      <c r="B54" s="316"/>
      <c r="C54" s="311"/>
      <c r="D54" s="311"/>
      <c r="E54" s="311"/>
      <c r="F54" s="311"/>
      <c r="G54" s="302"/>
      <c r="H54" s="311"/>
      <c r="I54" s="312"/>
      <c r="J54" s="314"/>
    </row>
    <row r="55" spans="1:10">
      <c r="A55" s="5"/>
      <c r="B55" s="316" t="s">
        <v>546</v>
      </c>
      <c r="C55" s="311"/>
      <c r="D55" s="311"/>
      <c r="E55" s="311"/>
      <c r="F55" s="311"/>
      <c r="G55" s="302"/>
      <c r="H55" s="311"/>
      <c r="I55" s="312"/>
      <c r="J55" s="314"/>
    </row>
    <row r="56" spans="1:10" ht="53.25" customHeight="1">
      <c r="A56" s="5"/>
      <c r="B56" s="329" t="s">
        <v>622</v>
      </c>
      <c r="C56" s="362"/>
      <c r="D56" s="362"/>
      <c r="E56" s="362"/>
      <c r="F56" s="362"/>
      <c r="G56" s="324">
        <v>4</v>
      </c>
      <c r="H56" s="119" t="s">
        <v>4</v>
      </c>
      <c r="I56" s="363"/>
      <c r="J56" s="314"/>
    </row>
    <row r="57" spans="1:10">
      <c r="A57" s="5"/>
      <c r="B57" s="119"/>
      <c r="C57" s="362"/>
      <c r="D57" s="362"/>
      <c r="E57" s="362"/>
      <c r="F57" s="362"/>
      <c r="G57" s="364"/>
      <c r="H57" s="362"/>
      <c r="I57" s="365"/>
      <c r="J57" s="314"/>
    </row>
    <row r="58" spans="1:10">
      <c r="A58" s="5"/>
      <c r="B58" s="119" t="s">
        <v>547</v>
      </c>
      <c r="C58" s="362"/>
      <c r="D58" s="362"/>
      <c r="E58" s="362"/>
      <c r="F58" s="362"/>
      <c r="G58" s="364"/>
      <c r="H58" s="362"/>
      <c r="I58" s="365"/>
      <c r="J58" s="314"/>
    </row>
    <row r="59" spans="1:10" ht="61.5" customHeight="1">
      <c r="A59" s="5"/>
      <c r="B59" s="329" t="s">
        <v>631</v>
      </c>
      <c r="C59" s="362"/>
      <c r="D59" s="362"/>
      <c r="E59" s="362"/>
      <c r="F59" s="362"/>
      <c r="G59" s="324">
        <v>4</v>
      </c>
      <c r="H59" s="119" t="s">
        <v>4</v>
      </c>
      <c r="I59" s="363"/>
      <c r="J59" s="314"/>
    </row>
    <row r="60" spans="1:10">
      <c r="A60" s="5"/>
      <c r="B60" s="119"/>
      <c r="C60" s="362"/>
      <c r="D60" s="362"/>
      <c r="E60" s="362"/>
      <c r="F60" s="362"/>
      <c r="G60" s="364"/>
      <c r="H60" s="362"/>
      <c r="I60" s="365"/>
      <c r="J60" s="314"/>
    </row>
    <row r="61" spans="1:10">
      <c r="A61" s="5"/>
      <c r="B61" s="119" t="s">
        <v>548</v>
      </c>
      <c r="C61" s="362"/>
      <c r="D61" s="362"/>
      <c r="E61" s="362"/>
      <c r="F61" s="362"/>
      <c r="G61" s="364"/>
      <c r="H61" s="362"/>
      <c r="I61" s="365"/>
      <c r="J61" s="314"/>
    </row>
    <row r="62" spans="1:10" ht="43.5" customHeight="1">
      <c r="A62" s="5"/>
      <c r="B62" s="119" t="s">
        <v>624</v>
      </c>
      <c r="C62" s="362"/>
      <c r="D62" s="362"/>
      <c r="E62" s="362"/>
      <c r="F62" s="362"/>
      <c r="G62" s="324">
        <v>1</v>
      </c>
      <c r="H62" s="119" t="s">
        <v>4</v>
      </c>
      <c r="I62" s="363"/>
      <c r="J62" s="314"/>
    </row>
    <row r="63" spans="1:10">
      <c r="A63" s="5"/>
      <c r="B63" s="119"/>
      <c r="C63" s="362"/>
      <c r="D63" s="362"/>
      <c r="E63" s="362"/>
      <c r="F63" s="362"/>
      <c r="G63" s="364"/>
      <c r="H63" s="362"/>
      <c r="I63" s="365"/>
      <c r="J63" s="314"/>
    </row>
    <row r="64" spans="1:10">
      <c r="A64" s="5"/>
      <c r="B64" s="119" t="s">
        <v>549</v>
      </c>
      <c r="C64" s="362"/>
      <c r="D64" s="362"/>
      <c r="E64" s="362"/>
      <c r="F64" s="362"/>
      <c r="G64" s="364"/>
      <c r="H64" s="362"/>
      <c r="I64" s="365"/>
      <c r="J64" s="314"/>
    </row>
    <row r="65" spans="1:10" ht="53.25" customHeight="1">
      <c r="A65" s="5"/>
      <c r="B65" s="329" t="s">
        <v>625</v>
      </c>
      <c r="C65" s="362"/>
      <c r="D65" s="362"/>
      <c r="E65" s="362"/>
      <c r="F65" s="362"/>
      <c r="G65" s="324">
        <v>1</v>
      </c>
      <c r="H65" s="119" t="s">
        <v>4</v>
      </c>
      <c r="I65" s="363"/>
      <c r="J65" s="314"/>
    </row>
    <row r="66" spans="1:10">
      <c r="A66" s="5"/>
      <c r="B66" s="316"/>
      <c r="C66" s="311"/>
      <c r="D66" s="311"/>
      <c r="E66" s="311"/>
      <c r="F66" s="311"/>
      <c r="G66" s="302"/>
      <c r="H66" s="311"/>
      <c r="I66" s="312"/>
      <c r="J66" s="314"/>
    </row>
    <row r="67" spans="1:10">
      <c r="A67" s="5"/>
      <c r="B67" s="316" t="s">
        <v>550</v>
      </c>
      <c r="C67" s="311"/>
      <c r="D67" s="311"/>
      <c r="E67" s="311"/>
      <c r="F67" s="311"/>
      <c r="G67" s="302"/>
      <c r="H67" s="311"/>
      <c r="I67" s="312"/>
      <c r="J67" s="314"/>
    </row>
    <row r="68" spans="1:10" ht="53.25" customHeight="1">
      <c r="A68" s="5"/>
      <c r="B68" s="306" t="s">
        <v>537</v>
      </c>
      <c r="C68" s="311"/>
      <c r="D68" s="311"/>
      <c r="E68" s="311"/>
      <c r="F68" s="311"/>
      <c r="G68" s="5">
        <v>5</v>
      </c>
      <c r="H68" s="316" t="s">
        <v>4</v>
      </c>
      <c r="I68" s="317"/>
      <c r="J68" s="314"/>
    </row>
    <row r="69" spans="1:10">
      <c r="A69" s="5"/>
      <c r="B69" s="6"/>
      <c r="C69" s="311"/>
      <c r="D69" s="311"/>
      <c r="E69" s="311"/>
      <c r="F69" s="311"/>
      <c r="G69" s="5"/>
      <c r="H69" s="311"/>
      <c r="I69" s="312"/>
      <c r="J69" s="314"/>
    </row>
    <row r="70" spans="1:10" ht="42.75">
      <c r="A70" s="5"/>
      <c r="B70" s="353" t="s">
        <v>667</v>
      </c>
      <c r="C70" s="311"/>
      <c r="D70" s="311"/>
      <c r="E70" s="311"/>
      <c r="F70" s="311"/>
      <c r="G70" s="5">
        <v>9</v>
      </c>
      <c r="H70" s="340" t="s">
        <v>4</v>
      </c>
      <c r="I70" s="317"/>
      <c r="J70" s="314"/>
    </row>
    <row r="71" spans="1:10">
      <c r="A71" s="5"/>
      <c r="B71" s="6"/>
      <c r="C71" s="311"/>
      <c r="D71" s="311"/>
      <c r="E71" s="311"/>
      <c r="F71" s="311"/>
      <c r="G71" s="5"/>
      <c r="H71" s="311"/>
      <c r="I71" s="312"/>
      <c r="J71" s="314"/>
    </row>
    <row r="72" spans="1:10" ht="42.75">
      <c r="A72" s="5"/>
      <c r="B72" s="353" t="s">
        <v>663</v>
      </c>
      <c r="C72" s="311"/>
      <c r="D72" s="311"/>
      <c r="E72" s="311"/>
      <c r="F72" s="311"/>
      <c r="G72" s="5">
        <v>12</v>
      </c>
      <c r="H72" s="340" t="s">
        <v>4</v>
      </c>
      <c r="I72" s="317"/>
      <c r="J72" s="314"/>
    </row>
    <row r="73" spans="1:10">
      <c r="A73" s="5"/>
      <c r="B73" s="6"/>
      <c r="C73" s="311"/>
      <c r="D73" s="311"/>
      <c r="E73" s="311"/>
      <c r="F73" s="311"/>
      <c r="G73" s="5"/>
      <c r="H73" s="311"/>
      <c r="I73" s="312"/>
      <c r="J73" s="314"/>
    </row>
    <row r="74" spans="1:10" ht="42.75">
      <c r="A74" s="5"/>
      <c r="B74" s="353" t="s">
        <v>664</v>
      </c>
      <c r="C74" s="311"/>
      <c r="D74" s="311"/>
      <c r="E74" s="311"/>
      <c r="F74" s="311"/>
      <c r="G74" s="5">
        <v>7</v>
      </c>
      <c r="H74" s="316" t="s">
        <v>4</v>
      </c>
      <c r="I74" s="317"/>
      <c r="J74" s="314"/>
    </row>
    <row r="75" spans="1:10">
      <c r="A75" s="5"/>
      <c r="B75" s="6"/>
      <c r="C75" s="311"/>
      <c r="D75" s="311"/>
      <c r="E75" s="311"/>
      <c r="F75" s="311"/>
      <c r="G75" s="5"/>
      <c r="H75" s="311"/>
      <c r="I75" s="312"/>
      <c r="J75" s="314"/>
    </row>
    <row r="76" spans="1:10" ht="53.25" customHeight="1">
      <c r="A76" s="5"/>
      <c r="B76" s="354" t="s">
        <v>665</v>
      </c>
      <c r="C76" s="311"/>
      <c r="D76" s="311"/>
      <c r="E76" s="311"/>
      <c r="F76" s="311"/>
      <c r="G76" s="5">
        <v>10</v>
      </c>
      <c r="H76" s="316" t="s">
        <v>4</v>
      </c>
      <c r="I76" s="317"/>
      <c r="J76" s="314"/>
    </row>
    <row r="77" spans="1:10">
      <c r="A77" s="5"/>
      <c r="B77" s="316"/>
      <c r="C77" s="311"/>
      <c r="D77" s="311"/>
      <c r="E77" s="311"/>
      <c r="F77" s="311"/>
      <c r="G77" s="302"/>
      <c r="H77" s="311"/>
      <c r="I77" s="312"/>
      <c r="J77" s="314"/>
    </row>
    <row r="78" spans="1:10" ht="34.5" customHeight="1">
      <c r="A78" s="5">
        <v>9</v>
      </c>
      <c r="B78" s="316" t="s">
        <v>485</v>
      </c>
      <c r="C78" s="311"/>
      <c r="D78" s="311"/>
      <c r="E78" s="311"/>
      <c r="F78" s="311"/>
      <c r="G78" s="302"/>
      <c r="H78" s="311"/>
      <c r="I78" s="312"/>
      <c r="J78" s="314"/>
    </row>
    <row r="79" spans="1:10" ht="115.5" customHeight="1">
      <c r="A79" s="5"/>
      <c r="B79" s="306" t="s">
        <v>538</v>
      </c>
      <c r="C79" s="311"/>
      <c r="D79" s="311"/>
      <c r="E79" s="311"/>
      <c r="F79" s="311"/>
      <c r="G79" s="5"/>
      <c r="H79" s="316"/>
      <c r="I79" s="317"/>
      <c r="J79" s="314"/>
    </row>
    <row r="80" spans="1:10">
      <c r="A80" s="5"/>
      <c r="B80" s="316"/>
      <c r="C80" s="311"/>
      <c r="D80" s="311"/>
      <c r="E80" s="311"/>
      <c r="F80" s="311"/>
      <c r="G80" s="302"/>
      <c r="H80" s="311"/>
      <c r="I80" s="312"/>
      <c r="J80" s="314"/>
    </row>
    <row r="81" spans="1:10" ht="105" customHeight="1">
      <c r="A81" s="5"/>
      <c r="B81" s="306" t="s">
        <v>551</v>
      </c>
      <c r="C81" s="311"/>
      <c r="D81" s="311"/>
      <c r="E81" s="311"/>
      <c r="F81" s="311"/>
      <c r="G81" s="5">
        <v>20</v>
      </c>
      <c r="H81" s="316" t="s">
        <v>41</v>
      </c>
      <c r="I81" s="317"/>
      <c r="J81" s="314"/>
    </row>
    <row r="82" spans="1:10">
      <c r="A82" s="5"/>
      <c r="B82" s="316"/>
      <c r="C82" s="311"/>
      <c r="D82" s="311"/>
      <c r="E82" s="311"/>
      <c r="F82" s="311"/>
      <c r="G82" s="302"/>
      <c r="H82" s="311"/>
      <c r="I82" s="312"/>
      <c r="J82" s="314"/>
    </row>
    <row r="83" spans="1:10" ht="99.75" customHeight="1">
      <c r="A83" s="5"/>
      <c r="B83" s="329" t="s">
        <v>630</v>
      </c>
      <c r="C83" s="362"/>
      <c r="D83" s="362"/>
      <c r="E83" s="362"/>
      <c r="F83" s="362"/>
      <c r="G83" s="324">
        <v>520</v>
      </c>
      <c r="H83" s="119" t="s">
        <v>41</v>
      </c>
      <c r="I83" s="363"/>
      <c r="J83" s="314"/>
    </row>
    <row r="84" spans="1:10">
      <c r="A84" s="5"/>
      <c r="B84" s="119"/>
      <c r="C84" s="362"/>
      <c r="D84" s="362"/>
      <c r="E84" s="362"/>
      <c r="F84" s="362"/>
      <c r="G84" s="364"/>
      <c r="H84" s="362"/>
      <c r="I84" s="365"/>
      <c r="J84" s="314"/>
    </row>
    <row r="85" spans="1:10" ht="79.5" customHeight="1">
      <c r="A85" s="5"/>
      <c r="B85" s="329" t="s">
        <v>623</v>
      </c>
      <c r="C85" s="362"/>
      <c r="D85" s="362"/>
      <c r="E85" s="362"/>
      <c r="F85" s="362"/>
      <c r="G85" s="324">
        <v>120</v>
      </c>
      <c r="H85" s="119" t="s">
        <v>41</v>
      </c>
      <c r="I85" s="363"/>
      <c r="J85" s="314"/>
    </row>
    <row r="86" spans="1:10">
      <c r="A86" s="5"/>
      <c r="B86" s="119"/>
      <c r="C86" s="362"/>
      <c r="D86" s="362"/>
      <c r="E86" s="362"/>
      <c r="F86" s="362"/>
      <c r="G86" s="364"/>
      <c r="H86" s="362"/>
      <c r="I86" s="365"/>
      <c r="J86" s="314"/>
    </row>
    <row r="87" spans="1:10" ht="79.5" customHeight="1">
      <c r="A87" s="5"/>
      <c r="B87" s="329" t="s">
        <v>552</v>
      </c>
      <c r="C87" s="362"/>
      <c r="D87" s="362"/>
      <c r="E87" s="362"/>
      <c r="F87" s="362"/>
      <c r="G87" s="324">
        <v>150</v>
      </c>
      <c r="H87" s="119" t="s">
        <v>41</v>
      </c>
      <c r="I87" s="363"/>
      <c r="J87" s="314"/>
    </row>
    <row r="88" spans="1:10">
      <c r="A88" s="5"/>
      <c r="B88" s="119"/>
      <c r="C88" s="362"/>
      <c r="D88" s="362"/>
      <c r="E88" s="362"/>
      <c r="F88" s="362"/>
      <c r="G88" s="364"/>
      <c r="H88" s="362"/>
      <c r="I88" s="365"/>
      <c r="J88" s="314"/>
    </row>
    <row r="89" spans="1:10" ht="79.5" customHeight="1">
      <c r="A89" s="5"/>
      <c r="B89" s="329" t="s">
        <v>629</v>
      </c>
      <c r="C89" s="362"/>
      <c r="D89" s="362"/>
      <c r="E89" s="362"/>
      <c r="F89" s="362"/>
      <c r="G89" s="324">
        <v>1140</v>
      </c>
      <c r="H89" s="119" t="s">
        <v>41</v>
      </c>
      <c r="I89" s="363"/>
      <c r="J89" s="314"/>
    </row>
    <row r="90" spans="1:10">
      <c r="A90" s="5"/>
      <c r="B90" s="316"/>
      <c r="C90" s="311"/>
      <c r="D90" s="311"/>
      <c r="E90" s="311"/>
      <c r="F90" s="311"/>
      <c r="G90" s="302"/>
      <c r="H90" s="311"/>
      <c r="I90" s="312"/>
      <c r="J90" s="314"/>
    </row>
    <row r="91" spans="1:10" ht="79.5" customHeight="1">
      <c r="A91" s="5"/>
      <c r="B91" s="306" t="s">
        <v>553</v>
      </c>
      <c r="C91" s="311"/>
      <c r="D91" s="311"/>
      <c r="E91" s="311"/>
      <c r="F91" s="311"/>
      <c r="G91" s="5">
        <v>475</v>
      </c>
      <c r="H91" s="316" t="s">
        <v>41</v>
      </c>
      <c r="I91" s="317"/>
      <c r="J91" s="314"/>
    </row>
    <row r="92" spans="1:10">
      <c r="A92" s="5"/>
      <c r="B92" s="316"/>
      <c r="C92" s="311"/>
      <c r="D92" s="311"/>
      <c r="E92" s="311"/>
      <c r="F92" s="311"/>
      <c r="G92" s="302"/>
      <c r="H92" s="311"/>
      <c r="I92" s="312"/>
      <c r="J92" s="314"/>
    </row>
    <row r="93" spans="1:10" ht="199.5">
      <c r="A93" s="5">
        <v>10</v>
      </c>
      <c r="B93" s="306" t="s">
        <v>486</v>
      </c>
      <c r="C93" s="311"/>
      <c r="D93" s="311"/>
      <c r="E93" s="311"/>
      <c r="F93" s="311"/>
      <c r="G93" s="5"/>
      <c r="H93" s="316"/>
      <c r="I93" s="317"/>
      <c r="J93" s="314"/>
    </row>
    <row r="94" spans="1:10" ht="28.5">
      <c r="A94" s="5"/>
      <c r="B94" s="316" t="s">
        <v>566</v>
      </c>
      <c r="C94" s="311"/>
      <c r="D94" s="311"/>
      <c r="E94" s="311"/>
      <c r="F94" s="311"/>
      <c r="G94" s="5">
        <v>19</v>
      </c>
      <c r="H94" s="316" t="s">
        <v>4</v>
      </c>
      <c r="I94" s="317"/>
      <c r="J94" s="314"/>
    </row>
    <row r="95" spans="1:10" ht="18" customHeight="1">
      <c r="A95" s="5"/>
      <c r="B95" s="316" t="s">
        <v>487</v>
      </c>
      <c r="C95" s="311"/>
      <c r="D95" s="311"/>
      <c r="E95" s="311"/>
      <c r="F95" s="311"/>
      <c r="G95" s="5">
        <v>30</v>
      </c>
      <c r="H95" s="316" t="s">
        <v>4</v>
      </c>
      <c r="I95" s="317"/>
      <c r="J95" s="314"/>
    </row>
    <row r="96" spans="1:10" ht="19.5" customHeight="1">
      <c r="A96" s="5"/>
      <c r="B96" s="316" t="s">
        <v>488</v>
      </c>
      <c r="C96" s="311"/>
      <c r="D96" s="311"/>
      <c r="E96" s="311"/>
      <c r="F96" s="311"/>
      <c r="G96" s="5">
        <v>60</v>
      </c>
      <c r="H96" s="316" t="s">
        <v>4</v>
      </c>
      <c r="I96" s="317"/>
      <c r="J96" s="314"/>
    </row>
    <row r="97" spans="1:10" ht="45.75" customHeight="1">
      <c r="A97" s="5"/>
      <c r="B97" s="316" t="s">
        <v>489</v>
      </c>
      <c r="C97" s="311"/>
      <c r="D97" s="311"/>
      <c r="E97" s="311"/>
      <c r="F97" s="311"/>
      <c r="G97" s="5">
        <v>50</v>
      </c>
      <c r="H97" s="316" t="s">
        <v>4</v>
      </c>
      <c r="I97" s="317"/>
      <c r="J97" s="314"/>
    </row>
    <row r="98" spans="1:10" ht="20.25" customHeight="1">
      <c r="A98" s="5"/>
      <c r="B98" s="316" t="s">
        <v>567</v>
      </c>
      <c r="C98" s="311"/>
      <c r="D98" s="311"/>
      <c r="E98" s="311"/>
      <c r="F98" s="311"/>
      <c r="G98" s="324">
        <v>14</v>
      </c>
      <c r="H98" s="316" t="s">
        <v>4</v>
      </c>
      <c r="I98" s="317"/>
      <c r="J98" s="314"/>
    </row>
    <row r="99" spans="1:10" ht="21" customHeight="1">
      <c r="A99" s="5"/>
      <c r="B99" s="316" t="s">
        <v>490</v>
      </c>
      <c r="C99" s="311"/>
      <c r="D99" s="311"/>
      <c r="E99" s="311"/>
      <c r="F99" s="311"/>
      <c r="G99" s="5">
        <v>1</v>
      </c>
      <c r="H99" s="316" t="s">
        <v>4</v>
      </c>
      <c r="I99" s="317"/>
      <c r="J99" s="314"/>
    </row>
    <row r="100" spans="1:10">
      <c r="A100" s="5"/>
      <c r="B100" s="316"/>
      <c r="C100" s="311"/>
      <c r="D100" s="311"/>
      <c r="E100" s="311"/>
      <c r="F100" s="311"/>
      <c r="G100" s="302"/>
      <c r="H100" s="311"/>
      <c r="I100" s="312"/>
      <c r="J100" s="314"/>
    </row>
    <row r="101" spans="1:10">
      <c r="A101" s="5">
        <v>11</v>
      </c>
      <c r="B101" s="316" t="s">
        <v>491</v>
      </c>
      <c r="C101" s="311"/>
      <c r="D101" s="311"/>
      <c r="E101" s="311"/>
      <c r="F101" s="311"/>
      <c r="G101" s="302"/>
      <c r="H101" s="311"/>
      <c r="I101" s="312"/>
      <c r="J101" s="314"/>
    </row>
    <row r="102" spans="1:10" ht="118.5" customHeight="1">
      <c r="A102" s="5"/>
      <c r="B102" s="306" t="s">
        <v>492</v>
      </c>
      <c r="C102" s="311"/>
      <c r="D102" s="311"/>
      <c r="E102" s="311"/>
      <c r="F102" s="311"/>
      <c r="G102" s="5">
        <v>106</v>
      </c>
      <c r="H102" s="316" t="s">
        <v>4</v>
      </c>
      <c r="I102" s="317"/>
      <c r="J102" s="314"/>
    </row>
    <row r="103" spans="1:10">
      <c r="A103" s="5"/>
      <c r="B103" s="316"/>
      <c r="C103" s="311"/>
      <c r="D103" s="311"/>
      <c r="E103" s="311"/>
      <c r="F103" s="311"/>
      <c r="G103" s="302"/>
      <c r="H103" s="311"/>
      <c r="I103" s="312"/>
      <c r="J103" s="314"/>
    </row>
    <row r="104" spans="1:10" ht="146.25" customHeight="1">
      <c r="A104" s="5"/>
      <c r="B104" s="306" t="s">
        <v>493</v>
      </c>
      <c r="C104" s="311"/>
      <c r="D104" s="311"/>
      <c r="E104" s="311"/>
      <c r="F104" s="311"/>
      <c r="G104" s="5">
        <v>106</v>
      </c>
      <c r="H104" s="316" t="s">
        <v>4</v>
      </c>
      <c r="I104" s="317"/>
      <c r="J104" s="314"/>
    </row>
    <row r="105" spans="1:10">
      <c r="A105" s="5"/>
      <c r="B105" s="316"/>
      <c r="C105" s="311"/>
      <c r="D105" s="311"/>
      <c r="E105" s="311"/>
      <c r="F105" s="311"/>
      <c r="G105" s="302"/>
      <c r="H105" s="311"/>
      <c r="I105" s="312"/>
      <c r="J105" s="314"/>
    </row>
    <row r="106" spans="1:10" ht="28.5">
      <c r="A106" s="5"/>
      <c r="B106" s="316" t="s">
        <v>554</v>
      </c>
      <c r="C106" s="311"/>
      <c r="D106" s="311"/>
      <c r="E106" s="311"/>
      <c r="F106" s="311"/>
      <c r="G106" s="5">
        <v>29</v>
      </c>
      <c r="H106" s="316" t="s">
        <v>4</v>
      </c>
      <c r="I106" s="317"/>
      <c r="J106" s="314"/>
    </row>
    <row r="107" spans="1:10">
      <c r="A107" s="5"/>
      <c r="B107" s="316"/>
      <c r="C107" s="311"/>
      <c r="D107" s="311"/>
      <c r="E107" s="311"/>
      <c r="F107" s="311"/>
      <c r="G107" s="302"/>
      <c r="H107" s="311"/>
      <c r="I107" s="312"/>
      <c r="J107" s="314"/>
    </row>
    <row r="108" spans="1:10" ht="42.75">
      <c r="A108" s="5"/>
      <c r="B108" s="316" t="s">
        <v>555</v>
      </c>
      <c r="C108" s="311"/>
      <c r="D108" s="311"/>
      <c r="E108" s="311"/>
      <c r="F108" s="311"/>
      <c r="G108" s="5">
        <v>3</v>
      </c>
      <c r="H108" s="316" t="s">
        <v>4</v>
      </c>
      <c r="I108" s="317"/>
      <c r="J108" s="314"/>
    </row>
    <row r="109" spans="1:10">
      <c r="A109" s="5"/>
      <c r="B109" s="316"/>
      <c r="C109" s="311"/>
      <c r="D109" s="311"/>
      <c r="E109" s="311"/>
      <c r="F109" s="311"/>
      <c r="G109" s="302"/>
      <c r="H109" s="311"/>
      <c r="I109" s="312"/>
      <c r="J109" s="314"/>
    </row>
    <row r="110" spans="1:10" ht="28.5">
      <c r="A110" s="5"/>
      <c r="B110" s="316" t="s">
        <v>494</v>
      </c>
      <c r="C110" s="311"/>
      <c r="D110" s="311"/>
      <c r="E110" s="311"/>
      <c r="F110" s="311"/>
      <c r="G110" s="302"/>
      <c r="H110" s="311"/>
      <c r="I110" s="312"/>
      <c r="J110" s="314"/>
    </row>
    <row r="111" spans="1:10" ht="104.25" customHeight="1">
      <c r="A111" s="5">
        <v>12</v>
      </c>
      <c r="B111" s="306" t="s">
        <v>495</v>
      </c>
      <c r="C111" s="311"/>
      <c r="D111" s="311"/>
      <c r="E111" s="311"/>
      <c r="F111" s="311"/>
      <c r="G111" s="5">
        <v>2000</v>
      </c>
      <c r="H111" s="316" t="s">
        <v>41</v>
      </c>
      <c r="I111" s="317"/>
      <c r="J111" s="314"/>
    </row>
    <row r="112" spans="1:10">
      <c r="A112" s="5"/>
      <c r="B112" s="316"/>
      <c r="C112" s="311"/>
      <c r="D112" s="311"/>
      <c r="E112" s="311"/>
      <c r="F112" s="311"/>
      <c r="G112" s="302"/>
      <c r="H112" s="311"/>
      <c r="I112" s="312"/>
      <c r="J112" s="314"/>
    </row>
    <row r="113" spans="1:10">
      <c r="A113" s="5">
        <v>13</v>
      </c>
      <c r="B113" s="316" t="s">
        <v>496</v>
      </c>
      <c r="C113" s="311"/>
      <c r="D113" s="311"/>
      <c r="E113" s="311"/>
      <c r="F113" s="311"/>
      <c r="G113" s="302"/>
      <c r="H113" s="311"/>
      <c r="I113" s="312"/>
      <c r="J113" s="314"/>
    </row>
    <row r="114" spans="1:10">
      <c r="A114" s="5"/>
      <c r="B114" s="316"/>
      <c r="C114" s="311"/>
      <c r="D114" s="311"/>
      <c r="E114" s="311"/>
      <c r="F114" s="311"/>
      <c r="G114" s="302"/>
      <c r="H114" s="311"/>
      <c r="I114" s="312"/>
      <c r="J114" s="314"/>
    </row>
    <row r="115" spans="1:10" ht="28.5">
      <c r="A115" s="5"/>
      <c r="B115" s="316" t="s">
        <v>556</v>
      </c>
      <c r="C115" s="311"/>
      <c r="D115" s="311"/>
      <c r="E115" s="311"/>
      <c r="F115" s="311"/>
      <c r="G115" s="5">
        <v>30</v>
      </c>
      <c r="H115" s="316" t="s">
        <v>4</v>
      </c>
      <c r="I115" s="317"/>
      <c r="J115" s="314"/>
    </row>
    <row r="116" spans="1:10">
      <c r="A116" s="5"/>
      <c r="B116" s="316"/>
      <c r="C116" s="311"/>
      <c r="D116" s="311"/>
      <c r="E116" s="311"/>
      <c r="F116" s="311"/>
      <c r="G116" s="302"/>
      <c r="H116" s="311"/>
      <c r="I116" s="312"/>
      <c r="J116" s="314"/>
    </row>
    <row r="117" spans="1:10" ht="28.5">
      <c r="A117" s="5"/>
      <c r="B117" s="316" t="s">
        <v>557</v>
      </c>
      <c r="C117" s="311"/>
      <c r="D117" s="311"/>
      <c r="E117" s="311"/>
      <c r="F117" s="311"/>
      <c r="G117" s="5">
        <v>163</v>
      </c>
      <c r="H117" s="316" t="s">
        <v>4</v>
      </c>
      <c r="I117" s="317"/>
      <c r="J117" s="314"/>
    </row>
    <row r="118" spans="1:10">
      <c r="A118" s="5"/>
      <c r="B118" s="316"/>
      <c r="C118" s="311"/>
      <c r="D118" s="311"/>
      <c r="E118" s="311"/>
      <c r="F118" s="311"/>
      <c r="G118" s="302"/>
      <c r="H118" s="311"/>
      <c r="I118" s="312"/>
      <c r="J118" s="314"/>
    </row>
    <row r="119" spans="1:10" ht="28.5">
      <c r="A119" s="5"/>
      <c r="B119" s="316" t="s">
        <v>558</v>
      </c>
      <c r="C119" s="311"/>
      <c r="D119" s="311"/>
      <c r="E119" s="311"/>
      <c r="F119" s="311"/>
      <c r="G119" s="5">
        <v>66</v>
      </c>
      <c r="H119" s="316" t="s">
        <v>4</v>
      </c>
      <c r="I119" s="317"/>
      <c r="J119" s="314"/>
    </row>
    <row r="120" spans="1:10">
      <c r="A120" s="5"/>
      <c r="B120" s="316"/>
      <c r="C120" s="311"/>
      <c r="D120" s="311"/>
      <c r="E120" s="311"/>
      <c r="F120" s="311"/>
      <c r="G120" s="302"/>
      <c r="H120" s="311"/>
      <c r="I120" s="312"/>
      <c r="J120" s="314"/>
    </row>
    <row r="121" spans="1:10">
      <c r="A121" s="5">
        <v>14</v>
      </c>
      <c r="B121" s="316" t="s">
        <v>497</v>
      </c>
      <c r="C121" s="311"/>
      <c r="D121" s="311"/>
      <c r="E121" s="311"/>
      <c r="F121" s="311"/>
      <c r="G121" s="302"/>
      <c r="H121" s="311"/>
      <c r="I121" s="312"/>
      <c r="J121" s="314"/>
    </row>
    <row r="122" spans="1:10" ht="28.5">
      <c r="A122" s="5"/>
      <c r="B122" s="316" t="s">
        <v>498</v>
      </c>
      <c r="C122" s="311"/>
      <c r="D122" s="311"/>
      <c r="E122" s="311"/>
      <c r="F122" s="311"/>
      <c r="G122" s="5">
        <v>15</v>
      </c>
      <c r="H122" s="316" t="s">
        <v>4</v>
      </c>
      <c r="I122" s="317"/>
      <c r="J122" s="314"/>
    </row>
    <row r="123" spans="1:10">
      <c r="A123" s="5"/>
      <c r="B123" s="316" t="s">
        <v>499</v>
      </c>
      <c r="C123" s="311"/>
      <c r="D123" s="311"/>
      <c r="E123" s="311"/>
      <c r="F123" s="311"/>
      <c r="G123" s="5">
        <v>10</v>
      </c>
      <c r="H123" s="316" t="s">
        <v>4</v>
      </c>
      <c r="I123" s="317"/>
      <c r="J123" s="314"/>
    </row>
    <row r="124" spans="1:10">
      <c r="A124" s="5"/>
      <c r="B124" s="316" t="s">
        <v>500</v>
      </c>
      <c r="C124" s="311"/>
      <c r="D124" s="311"/>
      <c r="E124" s="311"/>
      <c r="F124" s="311"/>
      <c r="G124" s="5">
        <v>10</v>
      </c>
      <c r="H124" s="316" t="s">
        <v>4</v>
      </c>
      <c r="I124" s="317"/>
      <c r="J124" s="314"/>
    </row>
    <row r="125" spans="1:10">
      <c r="A125" s="5"/>
      <c r="B125" s="316"/>
      <c r="C125" s="311"/>
      <c r="D125" s="311"/>
      <c r="E125" s="311"/>
      <c r="F125" s="311"/>
      <c r="G125" s="302"/>
      <c r="H125" s="311"/>
      <c r="I125" s="312"/>
      <c r="J125" s="314"/>
    </row>
    <row r="126" spans="1:10">
      <c r="A126" s="5"/>
      <c r="B126" s="316" t="s">
        <v>501</v>
      </c>
      <c r="C126" s="311"/>
      <c r="D126" s="311"/>
      <c r="E126" s="311"/>
      <c r="F126" s="311"/>
      <c r="G126" s="302"/>
      <c r="H126" s="311"/>
      <c r="I126" s="312"/>
      <c r="J126" s="314"/>
    </row>
    <row r="127" spans="1:10">
      <c r="A127" s="5"/>
      <c r="B127" s="316"/>
      <c r="C127" s="311"/>
      <c r="D127" s="311"/>
      <c r="E127" s="311"/>
      <c r="F127" s="311"/>
      <c r="G127" s="302"/>
      <c r="H127" s="311"/>
      <c r="I127" s="312"/>
      <c r="J127" s="314"/>
    </row>
    <row r="128" spans="1:10" ht="91.5" customHeight="1">
      <c r="A128" s="5">
        <v>15</v>
      </c>
      <c r="B128" s="306" t="s">
        <v>543</v>
      </c>
      <c r="C128" s="311"/>
      <c r="D128" s="311"/>
      <c r="E128" s="311"/>
      <c r="F128" s="311"/>
      <c r="G128" s="5">
        <v>2</v>
      </c>
      <c r="H128" s="316" t="s">
        <v>4</v>
      </c>
      <c r="I128" s="317"/>
      <c r="J128" s="314"/>
    </row>
    <row r="129" spans="1:10">
      <c r="A129" s="5"/>
      <c r="B129" s="316"/>
      <c r="C129" s="311"/>
      <c r="D129" s="311"/>
      <c r="E129" s="311"/>
      <c r="F129" s="311"/>
      <c r="G129" s="5"/>
      <c r="H129" s="316"/>
      <c r="I129" s="317"/>
      <c r="J129" s="314"/>
    </row>
    <row r="130" spans="1:10" ht="47.25" customHeight="1">
      <c r="A130" s="5">
        <v>16</v>
      </c>
      <c r="B130" s="306" t="s">
        <v>544</v>
      </c>
      <c r="C130" s="311"/>
      <c r="D130" s="311"/>
      <c r="E130" s="311"/>
      <c r="F130" s="311"/>
      <c r="G130" s="5"/>
      <c r="H130" s="316"/>
      <c r="I130" s="317"/>
      <c r="J130" s="314"/>
    </row>
    <row r="131" spans="1:10">
      <c r="A131" s="5"/>
      <c r="B131" s="316" t="s">
        <v>545</v>
      </c>
      <c r="C131" s="311"/>
      <c r="D131" s="311"/>
      <c r="E131" s="311"/>
      <c r="F131" s="311"/>
      <c r="G131" s="5">
        <v>40</v>
      </c>
      <c r="H131" s="316" t="s">
        <v>41</v>
      </c>
      <c r="I131" s="317"/>
      <c r="J131" s="314"/>
    </row>
    <row r="132" spans="1:10">
      <c r="A132" s="5"/>
      <c r="B132" s="316"/>
      <c r="C132" s="311"/>
      <c r="D132" s="311"/>
      <c r="E132" s="311"/>
      <c r="F132" s="311"/>
      <c r="G132" s="302"/>
      <c r="H132" s="311"/>
      <c r="I132" s="312"/>
      <c r="J132" s="314"/>
    </row>
    <row r="133" spans="1:10">
      <c r="A133" s="5"/>
      <c r="B133" s="316" t="s">
        <v>502</v>
      </c>
      <c r="C133" s="311"/>
      <c r="D133" s="311"/>
      <c r="E133" s="311"/>
      <c r="F133" s="311"/>
      <c r="G133" s="302"/>
      <c r="H133" s="311"/>
      <c r="I133" s="312"/>
      <c r="J133" s="314"/>
    </row>
    <row r="134" spans="1:10" ht="60.75" customHeight="1">
      <c r="A134" s="5">
        <v>17</v>
      </c>
      <c r="B134" s="306" t="s">
        <v>539</v>
      </c>
      <c r="C134" s="311"/>
      <c r="D134" s="311"/>
      <c r="E134" s="311"/>
      <c r="F134" s="311"/>
      <c r="G134" s="5">
        <v>1</v>
      </c>
      <c r="H134" s="316" t="s">
        <v>4</v>
      </c>
      <c r="I134" s="317"/>
      <c r="J134" s="314"/>
    </row>
    <row r="135" spans="1:10">
      <c r="A135" s="5"/>
      <c r="B135" s="316"/>
      <c r="C135" s="311"/>
      <c r="D135" s="311"/>
      <c r="E135" s="311"/>
      <c r="F135" s="311"/>
      <c r="G135" s="302"/>
      <c r="H135" s="311"/>
      <c r="I135" s="312"/>
      <c r="J135" s="314"/>
    </row>
    <row r="136" spans="1:10" ht="15">
      <c r="A136" s="5">
        <v>18</v>
      </c>
      <c r="B136" s="299" t="s">
        <v>503</v>
      </c>
      <c r="C136" s="311"/>
      <c r="D136" s="311"/>
      <c r="E136" s="311"/>
      <c r="F136" s="311"/>
      <c r="G136" s="302"/>
      <c r="H136" s="311"/>
      <c r="I136" s="312"/>
      <c r="J136" s="314"/>
    </row>
    <row r="137" spans="1:10" ht="28.5">
      <c r="A137" s="5"/>
      <c r="B137" s="316" t="s">
        <v>504</v>
      </c>
      <c r="C137" s="311"/>
      <c r="D137" s="311"/>
      <c r="E137" s="311"/>
      <c r="F137" s="311"/>
      <c r="G137" s="5">
        <v>450</v>
      </c>
      <c r="H137" s="316" t="s">
        <v>41</v>
      </c>
      <c r="I137" s="317"/>
      <c r="J137" s="314"/>
    </row>
    <row r="138" spans="1:10">
      <c r="A138" s="5"/>
      <c r="B138" s="316"/>
      <c r="C138" s="311"/>
      <c r="D138" s="311"/>
      <c r="E138" s="311"/>
      <c r="F138" s="311"/>
      <c r="G138" s="5"/>
      <c r="H138" s="316"/>
      <c r="I138" s="317"/>
      <c r="J138" s="314"/>
    </row>
    <row r="139" spans="1:10" ht="42.75">
      <c r="A139" s="5">
        <v>19</v>
      </c>
      <c r="B139" s="329" t="s">
        <v>635</v>
      </c>
      <c r="C139" s="311"/>
      <c r="D139" s="311"/>
      <c r="E139" s="311"/>
      <c r="F139" s="311"/>
      <c r="G139" s="305">
        <v>69</v>
      </c>
      <c r="H139" s="286" t="s">
        <v>1</v>
      </c>
      <c r="I139" s="287"/>
      <c r="J139" s="314"/>
    </row>
    <row r="140" spans="1:10">
      <c r="A140" s="5"/>
      <c r="B140" s="311"/>
      <c r="C140" s="311"/>
      <c r="D140" s="311"/>
      <c r="E140" s="311"/>
      <c r="F140" s="311"/>
      <c r="G140" s="302"/>
      <c r="H140" s="311"/>
      <c r="I140" s="311"/>
      <c r="J140" s="311"/>
    </row>
    <row r="141" spans="1:10" ht="42.75">
      <c r="A141" s="5">
        <v>20</v>
      </c>
      <c r="B141" s="329" t="s">
        <v>636</v>
      </c>
      <c r="C141" s="307">
        <v>400</v>
      </c>
      <c r="D141" s="308" t="s">
        <v>637</v>
      </c>
      <c r="E141" s="309">
        <f>[1]Sheet2!M1555</f>
        <v>0</v>
      </c>
      <c r="F141" s="310">
        <f>E141*C141</f>
        <v>0</v>
      </c>
      <c r="G141" s="305">
        <f>70*40</f>
        <v>2800</v>
      </c>
      <c r="H141" s="316" t="s">
        <v>41</v>
      </c>
      <c r="I141" s="287"/>
      <c r="J141" s="314"/>
    </row>
    <row r="142" spans="1:10">
      <c r="A142" s="5"/>
      <c r="B142" s="311"/>
      <c r="C142" s="311"/>
      <c r="D142" s="311"/>
      <c r="E142" s="311"/>
      <c r="F142" s="311"/>
      <c r="G142" s="302"/>
      <c r="H142" s="311"/>
      <c r="I142" s="311"/>
      <c r="J142" s="311"/>
    </row>
    <row r="143" spans="1:10" ht="28.5">
      <c r="A143" s="5">
        <v>21</v>
      </c>
      <c r="B143" s="329" t="s">
        <v>638</v>
      </c>
      <c r="C143" s="307"/>
      <c r="D143" s="308"/>
      <c r="E143" s="309"/>
      <c r="F143" s="309"/>
      <c r="G143" s="302"/>
      <c r="H143" s="311"/>
      <c r="I143" s="311"/>
      <c r="J143" s="311"/>
    </row>
    <row r="144" spans="1:10">
      <c r="A144" s="5"/>
      <c r="B144" s="329" t="s">
        <v>661</v>
      </c>
      <c r="C144" s="307">
        <v>5</v>
      </c>
      <c r="D144" s="308" t="s">
        <v>587</v>
      </c>
      <c r="E144" s="309">
        <f>[1]Sheet2!M1538</f>
        <v>0</v>
      </c>
      <c r="F144" s="310">
        <f>E144*C144</f>
        <v>0</v>
      </c>
      <c r="G144" s="305">
        <v>1</v>
      </c>
      <c r="H144" s="286" t="s">
        <v>1</v>
      </c>
      <c r="I144" s="287"/>
      <c r="J144" s="314"/>
    </row>
    <row r="145" spans="1:10">
      <c r="A145" s="5"/>
      <c r="B145" s="311"/>
      <c r="C145" s="311"/>
      <c r="D145" s="311"/>
      <c r="E145" s="311"/>
      <c r="F145" s="311"/>
      <c r="G145" s="302"/>
      <c r="H145" s="311"/>
      <c r="I145" s="311"/>
      <c r="J145" s="311"/>
    </row>
    <row r="146" spans="1:10" ht="28.5">
      <c r="A146" s="5">
        <v>22</v>
      </c>
      <c r="B146" s="329" t="s">
        <v>662</v>
      </c>
      <c r="C146" s="307">
        <v>100</v>
      </c>
      <c r="D146" s="308" t="s">
        <v>637</v>
      </c>
      <c r="E146" s="309">
        <f>[1]Sheet2!M1580</f>
        <v>3547.1390399999996</v>
      </c>
      <c r="F146" s="310">
        <f>E146*C146</f>
        <v>354713.90399999998</v>
      </c>
      <c r="G146" s="305">
        <v>100</v>
      </c>
      <c r="H146" s="316" t="s">
        <v>41</v>
      </c>
      <c r="I146" s="287"/>
      <c r="J146" s="314"/>
    </row>
    <row r="147" spans="1:10">
      <c r="A147" s="5"/>
      <c r="B147" s="316"/>
      <c r="C147" s="311"/>
      <c r="D147" s="311"/>
      <c r="E147" s="311"/>
      <c r="F147" s="311"/>
      <c r="G147" s="5"/>
      <c r="H147" s="316"/>
      <c r="I147" s="317"/>
      <c r="J147" s="314"/>
    </row>
    <row r="148" spans="1:10" ht="42.75">
      <c r="A148" s="347">
        <v>23</v>
      </c>
      <c r="B148" s="348" t="s">
        <v>651</v>
      </c>
      <c r="C148" s="344">
        <v>109</v>
      </c>
      <c r="D148" s="344" t="s">
        <v>652</v>
      </c>
      <c r="E148" s="344">
        <v>1365</v>
      </c>
      <c r="F148" s="345">
        <v>148785</v>
      </c>
      <c r="G148" s="5">
        <v>109</v>
      </c>
      <c r="H148" s="316" t="s">
        <v>652</v>
      </c>
      <c r="I148" s="317"/>
      <c r="J148" s="314"/>
    </row>
    <row r="149" spans="1:10">
      <c r="A149" s="347"/>
      <c r="B149" s="348"/>
      <c r="C149" s="342"/>
      <c r="D149" s="342"/>
      <c r="E149" s="342"/>
      <c r="F149" s="342"/>
      <c r="G149" s="5"/>
      <c r="H149" s="316"/>
      <c r="I149" s="317"/>
      <c r="J149" s="314"/>
    </row>
    <row r="150" spans="1:10">
      <c r="A150" s="349">
        <v>24</v>
      </c>
      <c r="B150" s="350" t="s">
        <v>653</v>
      </c>
      <c r="C150" s="344">
        <v>109</v>
      </c>
      <c r="D150" s="344" t="s">
        <v>1</v>
      </c>
      <c r="E150" s="344">
        <v>455</v>
      </c>
      <c r="F150" s="345">
        <v>49595</v>
      </c>
      <c r="G150" s="5">
        <v>109</v>
      </c>
      <c r="H150" s="316" t="s">
        <v>1</v>
      </c>
      <c r="I150" s="317"/>
      <c r="J150" s="314"/>
    </row>
    <row r="151" spans="1:10">
      <c r="A151" s="347"/>
      <c r="B151" s="348"/>
      <c r="C151" s="343"/>
      <c r="D151" s="343"/>
      <c r="E151" s="343"/>
      <c r="F151" s="343"/>
      <c r="G151" s="5"/>
      <c r="H151" s="316"/>
      <c r="I151" s="317"/>
      <c r="J151" s="314"/>
    </row>
    <row r="152" spans="1:10">
      <c r="A152" s="349">
        <v>25</v>
      </c>
      <c r="B152" s="350" t="s">
        <v>654</v>
      </c>
      <c r="C152" s="344">
        <v>95</v>
      </c>
      <c r="D152" s="344" t="s">
        <v>1</v>
      </c>
      <c r="E152" s="344">
        <v>273</v>
      </c>
      <c r="F152" s="345">
        <v>25935</v>
      </c>
      <c r="G152" s="5">
        <v>95</v>
      </c>
      <c r="H152" s="316" t="s">
        <v>1</v>
      </c>
      <c r="I152" s="317"/>
      <c r="J152" s="314"/>
    </row>
    <row r="153" spans="1:10">
      <c r="A153" s="347"/>
      <c r="B153" s="348"/>
      <c r="C153" s="343"/>
      <c r="D153" s="343"/>
      <c r="E153" s="343"/>
      <c r="F153" s="343"/>
      <c r="G153" s="5"/>
      <c r="H153" s="316"/>
      <c r="I153" s="317"/>
      <c r="J153" s="314"/>
    </row>
    <row r="154" spans="1:10">
      <c r="A154" s="349">
        <v>26</v>
      </c>
      <c r="B154" s="350" t="s">
        <v>655</v>
      </c>
      <c r="C154" s="344">
        <v>108</v>
      </c>
      <c r="D154" s="344" t="s">
        <v>1</v>
      </c>
      <c r="E154" s="344">
        <v>247</v>
      </c>
      <c r="F154" s="345">
        <v>26676</v>
      </c>
      <c r="G154" s="5">
        <v>108</v>
      </c>
      <c r="H154" s="316" t="s">
        <v>1</v>
      </c>
      <c r="I154" s="317"/>
      <c r="J154" s="314"/>
    </row>
    <row r="155" spans="1:10">
      <c r="A155" s="347"/>
      <c r="B155" s="348"/>
      <c r="C155" s="343"/>
      <c r="D155" s="343"/>
      <c r="E155" s="343"/>
      <c r="F155" s="343"/>
      <c r="G155" s="5"/>
      <c r="H155" s="316"/>
      <c r="I155" s="317"/>
      <c r="J155" s="314"/>
    </row>
    <row r="156" spans="1:10">
      <c r="A156" s="349">
        <v>27</v>
      </c>
      <c r="B156" s="350" t="s">
        <v>656</v>
      </c>
      <c r="C156" s="344">
        <v>4</v>
      </c>
      <c r="D156" s="344" t="s">
        <v>1</v>
      </c>
      <c r="E156" s="344">
        <v>7800</v>
      </c>
      <c r="F156" s="345">
        <v>31200</v>
      </c>
      <c r="G156" s="5">
        <v>4</v>
      </c>
      <c r="H156" s="316" t="s">
        <v>1</v>
      </c>
      <c r="I156" s="317"/>
      <c r="J156" s="314"/>
    </row>
    <row r="157" spans="1:10">
      <c r="A157" s="347"/>
      <c r="B157" s="348"/>
      <c r="C157" s="343"/>
      <c r="D157" s="343"/>
      <c r="E157" s="343"/>
      <c r="F157" s="343"/>
      <c r="G157" s="5"/>
      <c r="H157" s="316"/>
      <c r="I157" s="317"/>
      <c r="J157" s="314"/>
    </row>
    <row r="158" spans="1:10">
      <c r="A158" s="349">
        <v>28</v>
      </c>
      <c r="B158" s="351" t="s">
        <v>657</v>
      </c>
      <c r="C158" s="344">
        <v>4</v>
      </c>
      <c r="D158" s="344" t="s">
        <v>1</v>
      </c>
      <c r="E158" s="344">
        <v>5460</v>
      </c>
      <c r="F158" s="345">
        <v>21840</v>
      </c>
      <c r="G158" s="5">
        <v>4</v>
      </c>
      <c r="H158" s="316" t="s">
        <v>1</v>
      </c>
      <c r="I158" s="317"/>
      <c r="J158" s="314"/>
    </row>
    <row r="159" spans="1:10">
      <c r="A159" s="347"/>
      <c r="B159" s="348"/>
      <c r="C159" s="343"/>
      <c r="D159" s="343"/>
      <c r="E159" s="343"/>
      <c r="F159" s="343"/>
      <c r="G159" s="5"/>
      <c r="H159" s="316"/>
      <c r="I159" s="317"/>
      <c r="J159" s="314"/>
    </row>
    <row r="160" spans="1:10" ht="28.5">
      <c r="A160" s="349">
        <v>29</v>
      </c>
      <c r="B160" s="351" t="s">
        <v>658</v>
      </c>
      <c r="C160" s="344">
        <v>3</v>
      </c>
      <c r="D160" s="344" t="s">
        <v>1</v>
      </c>
      <c r="E160" s="344">
        <v>7800</v>
      </c>
      <c r="F160" s="345">
        <v>23400</v>
      </c>
      <c r="G160" s="5">
        <v>3</v>
      </c>
      <c r="H160" s="316" t="s">
        <v>1</v>
      </c>
      <c r="I160" s="317"/>
      <c r="J160" s="314"/>
    </row>
    <row r="161" spans="1:10">
      <c r="A161" s="347"/>
      <c r="B161" s="348"/>
      <c r="C161" s="343"/>
      <c r="D161" s="343"/>
      <c r="E161" s="343"/>
      <c r="F161" s="343"/>
      <c r="G161" s="5"/>
      <c r="H161" s="316"/>
      <c r="I161" s="317"/>
      <c r="J161" s="314"/>
    </row>
    <row r="162" spans="1:10" ht="28.5">
      <c r="A162" s="5">
        <v>30</v>
      </c>
      <c r="B162" s="316" t="s">
        <v>505</v>
      </c>
      <c r="C162" s="346"/>
      <c r="D162" s="311"/>
      <c r="E162" s="311"/>
      <c r="F162" s="311"/>
      <c r="G162" s="302"/>
      <c r="H162" s="311"/>
      <c r="I162" s="312"/>
      <c r="J162" s="314"/>
    </row>
    <row r="163" spans="1:10">
      <c r="A163" s="5"/>
      <c r="B163" s="316" t="s">
        <v>506</v>
      </c>
      <c r="C163" s="311"/>
      <c r="D163" s="311"/>
      <c r="E163" s="311"/>
      <c r="F163" s="311"/>
      <c r="G163" s="5">
        <v>80</v>
      </c>
      <c r="H163" s="316" t="s">
        <v>4</v>
      </c>
      <c r="I163" s="317"/>
      <c r="J163" s="314"/>
    </row>
    <row r="164" spans="1:10">
      <c r="A164" s="5"/>
      <c r="B164" s="316" t="s">
        <v>512</v>
      </c>
      <c r="C164" s="311"/>
      <c r="D164" s="311"/>
      <c r="E164" s="311"/>
      <c r="F164" s="311"/>
      <c r="G164" s="5">
        <v>80</v>
      </c>
      <c r="H164" s="316" t="s">
        <v>4</v>
      </c>
      <c r="I164" s="317"/>
      <c r="J164" s="314"/>
    </row>
    <row r="165" spans="1:10">
      <c r="A165" s="5"/>
      <c r="B165" s="316" t="s">
        <v>513</v>
      </c>
      <c r="C165" s="311"/>
      <c r="D165" s="311"/>
      <c r="E165" s="311"/>
      <c r="F165" s="311"/>
      <c r="G165" s="5">
        <v>80</v>
      </c>
      <c r="H165" s="316" t="s">
        <v>4</v>
      </c>
      <c r="I165" s="317"/>
      <c r="J165" s="314"/>
    </row>
    <row r="166" spans="1:10">
      <c r="A166" s="5"/>
      <c r="B166" s="316" t="s">
        <v>514</v>
      </c>
      <c r="C166" s="311"/>
      <c r="D166" s="311"/>
      <c r="E166" s="311"/>
      <c r="F166" s="311"/>
      <c r="G166" s="5">
        <v>80</v>
      </c>
      <c r="H166" s="316" t="s">
        <v>4</v>
      </c>
      <c r="I166" s="317"/>
      <c r="J166" s="314"/>
    </row>
    <row r="167" spans="1:10">
      <c r="A167" s="5"/>
      <c r="B167" s="316"/>
      <c r="C167" s="311"/>
      <c r="D167" s="311"/>
      <c r="E167" s="311"/>
      <c r="F167" s="311"/>
      <c r="G167" s="302"/>
      <c r="H167" s="311"/>
      <c r="I167" s="312"/>
      <c r="J167" s="314"/>
    </row>
    <row r="168" spans="1:10" ht="28.5">
      <c r="A168" s="5">
        <v>31</v>
      </c>
      <c r="B168" s="316" t="s">
        <v>510</v>
      </c>
      <c r="C168" s="311"/>
      <c r="D168" s="311"/>
      <c r="E168" s="311"/>
      <c r="F168" s="311"/>
      <c r="G168" s="302"/>
      <c r="H168" s="311"/>
      <c r="I168" s="312"/>
      <c r="J168" s="314"/>
    </row>
    <row r="169" spans="1:10">
      <c r="A169" s="5"/>
      <c r="B169" s="316" t="s">
        <v>511</v>
      </c>
      <c r="C169" s="311"/>
      <c r="D169" s="311"/>
      <c r="E169" s="311"/>
      <c r="F169" s="311"/>
      <c r="G169" s="5">
        <v>10</v>
      </c>
      <c r="H169" s="316" t="s">
        <v>4</v>
      </c>
      <c r="I169" s="317"/>
      <c r="J169" s="314"/>
    </row>
    <row r="170" spans="1:10">
      <c r="A170" s="5"/>
      <c r="B170" s="316" t="s">
        <v>507</v>
      </c>
      <c r="C170" s="311"/>
      <c r="D170" s="311"/>
      <c r="E170" s="311"/>
      <c r="F170" s="311"/>
      <c r="G170" s="5">
        <v>10</v>
      </c>
      <c r="H170" s="316" t="s">
        <v>4</v>
      </c>
      <c r="I170" s="317"/>
      <c r="J170" s="314"/>
    </row>
    <row r="171" spans="1:10">
      <c r="A171" s="5"/>
      <c r="B171" s="316" t="s">
        <v>508</v>
      </c>
      <c r="C171" s="311"/>
      <c r="D171" s="311"/>
      <c r="E171" s="311"/>
      <c r="F171" s="311"/>
      <c r="G171" s="5">
        <v>10</v>
      </c>
      <c r="H171" s="316" t="s">
        <v>4</v>
      </c>
      <c r="I171" s="317"/>
      <c r="J171" s="314"/>
    </row>
    <row r="172" spans="1:10">
      <c r="A172" s="5"/>
      <c r="B172" s="316" t="s">
        <v>509</v>
      </c>
      <c r="C172" s="311"/>
      <c r="D172" s="311"/>
      <c r="E172" s="311"/>
      <c r="F172" s="311"/>
      <c r="G172" s="5">
        <v>10</v>
      </c>
      <c r="H172" s="316" t="s">
        <v>4</v>
      </c>
      <c r="I172" s="317"/>
      <c r="J172" s="314"/>
    </row>
    <row r="173" spans="1:10">
      <c r="A173" s="5"/>
      <c r="B173" s="316"/>
      <c r="C173" s="311"/>
      <c r="D173" s="311"/>
      <c r="E173" s="311"/>
      <c r="F173" s="311"/>
      <c r="G173" s="302"/>
      <c r="H173" s="311"/>
      <c r="I173" s="312"/>
      <c r="J173" s="314"/>
    </row>
    <row r="174" spans="1:10" ht="35.25" customHeight="1">
      <c r="A174" s="5">
        <v>32</v>
      </c>
      <c r="B174" s="306" t="s">
        <v>698</v>
      </c>
      <c r="C174" s="311"/>
      <c r="D174" s="311"/>
      <c r="E174" s="311"/>
      <c r="F174" s="311"/>
      <c r="G174" s="5"/>
      <c r="H174" s="316"/>
      <c r="I174" s="317"/>
      <c r="J174" s="314"/>
    </row>
    <row r="175" spans="1:10">
      <c r="A175" s="5"/>
      <c r="B175" s="316"/>
      <c r="C175" s="311"/>
      <c r="D175" s="311"/>
      <c r="E175" s="311"/>
      <c r="F175" s="311"/>
      <c r="G175" s="302"/>
      <c r="H175" s="311"/>
      <c r="I175" s="312"/>
      <c r="J175" s="314"/>
    </row>
    <row r="176" spans="1:10" ht="28.5">
      <c r="A176" s="5"/>
      <c r="B176" s="316" t="s">
        <v>515</v>
      </c>
      <c r="C176" s="311"/>
      <c r="D176" s="311"/>
      <c r="E176" s="311"/>
      <c r="F176" s="311"/>
      <c r="G176" s="5">
        <v>80</v>
      </c>
      <c r="H176" s="316" t="s">
        <v>41</v>
      </c>
      <c r="I176" s="3"/>
      <c r="J176" s="314"/>
    </row>
    <row r="177" spans="1:10">
      <c r="A177" s="5"/>
      <c r="B177" s="316"/>
      <c r="C177" s="311"/>
      <c r="D177" s="311"/>
      <c r="E177" s="311"/>
      <c r="F177" s="311"/>
      <c r="G177" s="302"/>
      <c r="H177" s="311"/>
      <c r="I177" s="280"/>
      <c r="J177" s="314"/>
    </row>
    <row r="178" spans="1:10" ht="28.5">
      <c r="A178" s="5"/>
      <c r="B178" s="316" t="s">
        <v>516</v>
      </c>
      <c r="C178" s="311"/>
      <c r="D178" s="311"/>
      <c r="E178" s="311"/>
      <c r="F178" s="311"/>
      <c r="G178" s="5">
        <v>80</v>
      </c>
      <c r="H178" s="316" t="s">
        <v>41</v>
      </c>
      <c r="I178" s="3"/>
      <c r="J178" s="314"/>
    </row>
    <row r="179" spans="1:10">
      <c r="A179" s="5"/>
      <c r="B179" s="316"/>
      <c r="C179" s="311"/>
      <c r="D179" s="311"/>
      <c r="E179" s="311"/>
      <c r="F179" s="311"/>
      <c r="G179" s="302"/>
      <c r="H179" s="311"/>
      <c r="I179" s="280"/>
      <c r="J179" s="314"/>
    </row>
    <row r="180" spans="1:10" ht="28.5">
      <c r="A180" s="5"/>
      <c r="B180" s="316" t="s">
        <v>517</v>
      </c>
      <c r="C180" s="311"/>
      <c r="D180" s="311"/>
      <c r="E180" s="311"/>
      <c r="F180" s="311"/>
      <c r="G180" s="5">
        <v>80</v>
      </c>
      <c r="H180" s="316" t="s">
        <v>41</v>
      </c>
      <c r="I180" s="3"/>
      <c r="J180" s="314"/>
    </row>
    <row r="181" spans="1:10">
      <c r="A181" s="5"/>
      <c r="B181" s="374"/>
      <c r="C181" s="311"/>
      <c r="D181" s="311"/>
      <c r="E181" s="311"/>
      <c r="F181" s="311"/>
      <c r="G181" s="5"/>
      <c r="H181" s="374"/>
      <c r="I181" s="3"/>
      <c r="J181" s="314"/>
    </row>
    <row r="182" spans="1:10" ht="28.5">
      <c r="A182" s="5"/>
      <c r="B182" s="375" t="s">
        <v>697</v>
      </c>
      <c r="C182" s="376"/>
      <c r="D182" s="376"/>
      <c r="E182" s="376"/>
      <c r="F182" s="376"/>
      <c r="G182" s="377"/>
      <c r="H182" s="375"/>
      <c r="I182" s="380"/>
      <c r="J182" s="381"/>
    </row>
    <row r="183" spans="1:10">
      <c r="A183" s="5"/>
      <c r="B183" s="375"/>
      <c r="C183" s="376"/>
      <c r="D183" s="376"/>
      <c r="E183" s="376"/>
      <c r="F183" s="376"/>
      <c r="G183" s="377"/>
      <c r="H183" s="375"/>
      <c r="I183" s="380"/>
      <c r="J183" s="381"/>
    </row>
    <row r="184" spans="1:10">
      <c r="A184" s="5"/>
      <c r="B184" s="375" t="s">
        <v>699</v>
      </c>
      <c r="C184" s="376"/>
      <c r="D184" s="376"/>
      <c r="E184" s="376"/>
      <c r="F184" s="376"/>
      <c r="G184" s="377">
        <v>120</v>
      </c>
      <c r="H184" s="375" t="s">
        <v>41</v>
      </c>
      <c r="I184" s="380"/>
      <c r="J184" s="381"/>
    </row>
    <row r="185" spans="1:10">
      <c r="A185" s="5"/>
      <c r="B185" s="375"/>
      <c r="C185" s="376"/>
      <c r="D185" s="376"/>
      <c r="E185" s="376"/>
      <c r="F185" s="376"/>
      <c r="G185" s="377"/>
      <c r="H185" s="375"/>
      <c r="I185" s="380"/>
      <c r="J185" s="381"/>
    </row>
    <row r="186" spans="1:10">
      <c r="A186" s="5"/>
      <c r="B186" s="375" t="s">
        <v>700</v>
      </c>
      <c r="C186" s="376"/>
      <c r="D186" s="376"/>
      <c r="E186" s="376"/>
      <c r="F186" s="376"/>
      <c r="G186" s="377">
        <v>120</v>
      </c>
      <c r="H186" s="375" t="s">
        <v>41</v>
      </c>
      <c r="I186" s="380"/>
      <c r="J186" s="381"/>
    </row>
    <row r="187" spans="1:10">
      <c r="A187" s="5"/>
      <c r="B187" s="375"/>
      <c r="C187" s="376"/>
      <c r="D187" s="376"/>
      <c r="E187" s="376"/>
      <c r="F187" s="376"/>
      <c r="G187" s="377"/>
      <c r="H187" s="375"/>
      <c r="I187" s="380"/>
      <c r="J187" s="381"/>
    </row>
    <row r="188" spans="1:10">
      <c r="A188" s="5"/>
      <c r="B188" s="375" t="s">
        <v>701</v>
      </c>
      <c r="C188" s="376"/>
      <c r="D188" s="376"/>
      <c r="E188" s="376"/>
      <c r="F188" s="376"/>
      <c r="G188" s="378">
        <v>120</v>
      </c>
      <c r="H188" s="375" t="s">
        <v>41</v>
      </c>
      <c r="I188" s="380"/>
      <c r="J188" s="381"/>
    </row>
    <row r="189" spans="1:10">
      <c r="A189" s="5"/>
      <c r="B189" s="375"/>
      <c r="C189" s="376"/>
      <c r="D189" s="376"/>
      <c r="E189" s="376"/>
      <c r="F189" s="376"/>
      <c r="G189" s="378"/>
      <c r="H189" s="376"/>
      <c r="I189" s="382"/>
      <c r="J189" s="381"/>
    </row>
    <row r="190" spans="1:10" ht="71.25">
      <c r="A190" s="5"/>
      <c r="B190" s="375" t="s">
        <v>702</v>
      </c>
      <c r="C190" s="376"/>
      <c r="D190" s="376"/>
      <c r="E190" s="376"/>
      <c r="F190" s="376"/>
      <c r="G190" s="378"/>
      <c r="H190" s="376"/>
      <c r="I190" s="382"/>
      <c r="J190" s="381"/>
    </row>
    <row r="191" spans="1:10">
      <c r="A191" s="5"/>
      <c r="B191" s="375"/>
      <c r="C191" s="376"/>
      <c r="D191" s="376"/>
      <c r="E191" s="376"/>
      <c r="F191" s="376"/>
      <c r="G191" s="378"/>
      <c r="H191" s="376"/>
      <c r="I191" s="382"/>
      <c r="J191" s="381"/>
    </row>
    <row r="192" spans="1:10">
      <c r="A192" s="5"/>
      <c r="B192" s="375" t="s">
        <v>703</v>
      </c>
      <c r="C192" s="376"/>
      <c r="D192" s="376"/>
      <c r="E192" s="376"/>
      <c r="F192" s="376"/>
      <c r="G192" s="378">
        <v>10</v>
      </c>
      <c r="H192" s="375" t="s">
        <v>4</v>
      </c>
      <c r="I192" s="380"/>
      <c r="J192" s="381"/>
    </row>
    <row r="193" spans="1:10">
      <c r="A193" s="5"/>
      <c r="B193" s="375"/>
      <c r="C193" s="376"/>
      <c r="D193" s="376"/>
      <c r="E193" s="376"/>
      <c r="F193" s="376"/>
      <c r="G193" s="378"/>
      <c r="H193" s="376"/>
      <c r="I193" s="382"/>
      <c r="J193" s="381"/>
    </row>
    <row r="194" spans="1:10">
      <c r="A194" s="5"/>
      <c r="B194" s="375" t="s">
        <v>704</v>
      </c>
      <c r="C194" s="376"/>
      <c r="D194" s="376"/>
      <c r="E194" s="376"/>
      <c r="F194" s="376"/>
      <c r="G194" s="378">
        <v>10</v>
      </c>
      <c r="H194" s="375" t="s">
        <v>4</v>
      </c>
      <c r="I194" s="380"/>
      <c r="J194" s="381"/>
    </row>
    <row r="195" spans="1:10">
      <c r="A195" s="5"/>
      <c r="B195" s="375"/>
      <c r="C195" s="376"/>
      <c r="D195" s="376"/>
      <c r="E195" s="376"/>
      <c r="F195" s="376"/>
      <c r="G195" s="378"/>
      <c r="H195" s="376"/>
      <c r="I195" s="382"/>
      <c r="J195" s="381"/>
    </row>
    <row r="196" spans="1:10">
      <c r="A196" s="5"/>
      <c r="B196" s="375" t="s">
        <v>705</v>
      </c>
      <c r="C196" s="376"/>
      <c r="D196" s="376"/>
      <c r="E196" s="376"/>
      <c r="F196" s="376"/>
      <c r="G196" s="378">
        <v>10</v>
      </c>
      <c r="H196" s="375" t="s">
        <v>4</v>
      </c>
      <c r="I196" s="380"/>
      <c r="J196" s="381"/>
    </row>
    <row r="197" spans="1:10">
      <c r="A197" s="5"/>
      <c r="B197" s="374"/>
      <c r="C197" s="311"/>
      <c r="D197" s="311"/>
      <c r="E197" s="311"/>
      <c r="F197" s="311"/>
      <c r="G197" s="302"/>
      <c r="H197" s="311"/>
      <c r="I197" s="382"/>
      <c r="J197" s="381"/>
    </row>
    <row r="198" spans="1:10">
      <c r="A198" s="5">
        <v>33</v>
      </c>
      <c r="B198" s="316" t="s">
        <v>518</v>
      </c>
      <c r="C198" s="311"/>
      <c r="D198" s="311"/>
      <c r="E198" s="311"/>
      <c r="F198" s="311"/>
      <c r="G198" s="302"/>
      <c r="H198" s="311"/>
      <c r="I198" s="312"/>
      <c r="J198" s="314"/>
    </row>
    <row r="199" spans="1:10" ht="28.5">
      <c r="A199" s="5"/>
      <c r="B199" s="316" t="s">
        <v>519</v>
      </c>
      <c r="C199" s="311"/>
      <c r="D199" s="311"/>
      <c r="E199" s="311"/>
      <c r="F199" s="311"/>
      <c r="G199" s="5">
        <v>8</v>
      </c>
      <c r="H199" s="316" t="s">
        <v>4</v>
      </c>
      <c r="I199" s="317"/>
      <c r="J199" s="314"/>
    </row>
    <row r="200" spans="1:10">
      <c r="A200" s="5"/>
      <c r="B200" s="316"/>
      <c r="C200" s="311"/>
      <c r="D200" s="311"/>
      <c r="E200" s="311"/>
      <c r="F200" s="311"/>
      <c r="G200" s="302"/>
      <c r="H200" s="311"/>
      <c r="I200" s="312"/>
      <c r="J200" s="314"/>
    </row>
    <row r="201" spans="1:10" ht="28.5">
      <c r="A201" s="5"/>
      <c r="B201" s="316" t="s">
        <v>520</v>
      </c>
      <c r="C201" s="311"/>
      <c r="D201" s="311"/>
      <c r="E201" s="311"/>
      <c r="F201" s="311"/>
      <c r="G201" s="5">
        <v>1</v>
      </c>
      <c r="H201" s="316" t="s">
        <v>4</v>
      </c>
      <c r="I201" s="317"/>
      <c r="J201" s="314"/>
    </row>
    <row r="202" spans="1:10">
      <c r="A202" s="5"/>
      <c r="B202" s="316"/>
      <c r="C202" s="311"/>
      <c r="D202" s="311"/>
      <c r="E202" s="311"/>
      <c r="F202" s="311"/>
      <c r="G202" s="302"/>
      <c r="H202" s="311"/>
      <c r="I202" s="312"/>
      <c r="J202" s="314"/>
    </row>
    <row r="203" spans="1:10" ht="28.5">
      <c r="A203" s="5"/>
      <c r="B203" s="316" t="s">
        <v>521</v>
      </c>
      <c r="C203" s="311"/>
      <c r="D203" s="311"/>
      <c r="E203" s="311"/>
      <c r="F203" s="311"/>
      <c r="G203" s="5">
        <v>1</v>
      </c>
      <c r="H203" s="316" t="s">
        <v>4</v>
      </c>
      <c r="I203" s="317"/>
      <c r="J203" s="314"/>
    </row>
    <row r="204" spans="1:10">
      <c r="A204" s="5"/>
      <c r="B204" s="316"/>
      <c r="C204" s="311"/>
      <c r="D204" s="311"/>
      <c r="E204" s="311"/>
      <c r="F204" s="311"/>
      <c r="G204" s="302"/>
      <c r="H204" s="311"/>
      <c r="I204" s="312"/>
      <c r="J204" s="314"/>
    </row>
    <row r="205" spans="1:10" ht="28.5">
      <c r="A205" s="5"/>
      <c r="B205" s="316" t="s">
        <v>522</v>
      </c>
      <c r="C205" s="311"/>
      <c r="D205" s="311"/>
      <c r="E205" s="311"/>
      <c r="F205" s="311"/>
      <c r="G205" s="5">
        <v>1</v>
      </c>
      <c r="H205" s="316" t="s">
        <v>4</v>
      </c>
      <c r="I205" s="317"/>
      <c r="J205" s="314"/>
    </row>
    <row r="206" spans="1:10">
      <c r="A206" s="5"/>
      <c r="B206" s="316"/>
      <c r="C206" s="311"/>
      <c r="D206" s="311"/>
      <c r="E206" s="311"/>
      <c r="F206" s="311"/>
      <c r="G206" s="302"/>
      <c r="H206" s="311"/>
      <c r="I206" s="312"/>
      <c r="J206" s="314"/>
    </row>
    <row r="207" spans="1:10" ht="57">
      <c r="A207" s="5"/>
      <c r="B207" s="316" t="s">
        <v>523</v>
      </c>
      <c r="C207" s="311"/>
      <c r="D207" s="311"/>
      <c r="E207" s="311"/>
      <c r="F207" s="311"/>
      <c r="G207" s="5">
        <v>3</v>
      </c>
      <c r="H207" s="316" t="s">
        <v>4</v>
      </c>
      <c r="I207" s="317"/>
      <c r="J207" s="314"/>
    </row>
    <row r="208" spans="1:10">
      <c r="A208" s="5"/>
      <c r="B208" s="316"/>
      <c r="C208" s="311"/>
      <c r="D208" s="311"/>
      <c r="E208" s="311"/>
      <c r="F208" s="311"/>
      <c r="G208" s="302"/>
      <c r="H208" s="311"/>
      <c r="I208" s="312"/>
      <c r="J208" s="314"/>
    </row>
    <row r="209" spans="1:18">
      <c r="A209" s="5">
        <v>34</v>
      </c>
      <c r="B209" s="316" t="s">
        <v>524</v>
      </c>
      <c r="C209" s="311"/>
      <c r="D209" s="311"/>
      <c r="E209" s="311"/>
      <c r="F209" s="311"/>
      <c r="G209" s="302"/>
      <c r="H209" s="311"/>
      <c r="I209" s="312"/>
      <c r="J209" s="314"/>
    </row>
    <row r="210" spans="1:18">
      <c r="A210" s="5"/>
      <c r="B210" s="316" t="s">
        <v>525</v>
      </c>
      <c r="C210" s="311"/>
      <c r="D210" s="311"/>
      <c r="E210" s="311"/>
      <c r="F210" s="311"/>
      <c r="G210" s="5">
        <v>5</v>
      </c>
      <c r="H210" s="316" t="s">
        <v>4</v>
      </c>
      <c r="I210" s="317"/>
      <c r="J210" s="314"/>
    </row>
    <row r="211" spans="1:18">
      <c r="A211" s="5"/>
      <c r="B211" s="316"/>
      <c r="C211" s="311"/>
      <c r="D211" s="311"/>
      <c r="E211" s="311"/>
      <c r="F211" s="311"/>
      <c r="G211" s="5"/>
      <c r="H211" s="316"/>
      <c r="I211" s="317"/>
      <c r="J211" s="314"/>
    </row>
    <row r="212" spans="1:18" ht="28.5">
      <c r="A212" s="5"/>
      <c r="B212" s="316" t="s">
        <v>559</v>
      </c>
      <c r="C212" s="311"/>
      <c r="D212" s="311"/>
      <c r="E212" s="311"/>
      <c r="F212" s="311"/>
      <c r="G212" s="5">
        <v>1</v>
      </c>
      <c r="H212" s="316" t="s">
        <v>4</v>
      </c>
      <c r="I212" s="317"/>
      <c r="J212" s="314"/>
    </row>
    <row r="213" spans="1:18" ht="199.5">
      <c r="A213" s="5"/>
      <c r="B213" s="301" t="s">
        <v>526</v>
      </c>
      <c r="C213" s="311"/>
      <c r="D213" s="311"/>
      <c r="E213" s="311"/>
      <c r="F213" s="311"/>
      <c r="G213" s="302"/>
      <c r="H213" s="311"/>
      <c r="I213" s="312"/>
      <c r="J213" s="311"/>
    </row>
    <row r="214" spans="1:18" ht="15">
      <c r="A214" s="5"/>
      <c r="B214" s="316" t="s">
        <v>621</v>
      </c>
      <c r="C214" s="311"/>
      <c r="D214" s="311"/>
      <c r="E214" s="311"/>
      <c r="F214" s="311"/>
      <c r="G214" s="302"/>
      <c r="H214" s="311"/>
      <c r="I214" s="312"/>
      <c r="J214" s="279"/>
    </row>
    <row r="215" spans="1:18" ht="15">
      <c r="A215" s="293">
        <v>35</v>
      </c>
      <c r="B215" s="299" t="s">
        <v>569</v>
      </c>
      <c r="C215" s="311"/>
      <c r="D215" s="311"/>
      <c r="E215" s="311"/>
      <c r="F215" s="311"/>
      <c r="G215" s="302"/>
      <c r="H215" s="311"/>
      <c r="I215" s="312"/>
      <c r="J215" s="311"/>
    </row>
    <row r="216" spans="1:18" s="283" customFormat="1" ht="64.5" customHeight="1">
      <c r="A216" s="5" t="s">
        <v>106</v>
      </c>
      <c r="B216" s="301" t="s">
        <v>668</v>
      </c>
      <c r="C216" s="281"/>
      <c r="D216" s="281"/>
      <c r="E216" s="281"/>
      <c r="F216" s="281"/>
      <c r="G216" s="303">
        <v>70</v>
      </c>
      <c r="H216" s="281" t="s">
        <v>1</v>
      </c>
      <c r="I216" s="284"/>
      <c r="J216" s="314"/>
      <c r="K216" s="282"/>
      <c r="L216" s="282"/>
      <c r="M216" s="282"/>
      <c r="N216" s="282"/>
      <c r="O216" s="282"/>
      <c r="P216" s="282"/>
      <c r="Q216" s="282"/>
      <c r="R216" s="282"/>
    </row>
    <row r="217" spans="1:18" s="283" customFormat="1" ht="189.75" customHeight="1">
      <c r="A217" s="5"/>
      <c r="B217" s="352" t="s">
        <v>669</v>
      </c>
      <c r="C217" s="281"/>
      <c r="D217" s="281"/>
      <c r="E217" s="281"/>
      <c r="F217" s="281"/>
      <c r="G217" s="303"/>
      <c r="H217" s="281"/>
      <c r="I217" s="284"/>
      <c r="J217" s="314"/>
      <c r="K217" s="282"/>
      <c r="L217" s="282"/>
      <c r="M217" s="282"/>
      <c r="N217" s="282"/>
      <c r="O217" s="282"/>
      <c r="P217" s="282"/>
      <c r="Q217" s="282"/>
      <c r="R217" s="282"/>
    </row>
    <row r="218" spans="1:18" s="283" customFormat="1" ht="204.75" customHeight="1">
      <c r="A218" s="5"/>
      <c r="B218" s="301" t="s">
        <v>670</v>
      </c>
      <c r="C218" s="281"/>
      <c r="D218" s="281"/>
      <c r="E218" s="281"/>
      <c r="F218" s="281"/>
      <c r="G218" s="303"/>
      <c r="H218" s="281"/>
      <c r="I218" s="284"/>
      <c r="J218" s="314"/>
      <c r="K218" s="282"/>
      <c r="L218" s="282"/>
      <c r="M218" s="282"/>
      <c r="N218" s="282"/>
      <c r="O218" s="282"/>
      <c r="P218" s="282"/>
      <c r="Q218" s="282"/>
      <c r="R218" s="282"/>
    </row>
    <row r="219" spans="1:18" s="283" customFormat="1" ht="287.25" customHeight="1">
      <c r="A219" s="5"/>
      <c r="B219" s="301" t="s">
        <v>671</v>
      </c>
      <c r="C219" s="281"/>
      <c r="D219" s="281"/>
      <c r="E219" s="281"/>
      <c r="F219" s="281"/>
      <c r="G219" s="303"/>
      <c r="H219" s="281"/>
      <c r="I219" s="284"/>
      <c r="J219" s="314"/>
      <c r="K219" s="282"/>
      <c r="L219" s="282"/>
      <c r="M219" s="282"/>
      <c r="N219" s="282"/>
      <c r="O219" s="282"/>
      <c r="P219" s="282"/>
      <c r="Q219" s="282"/>
      <c r="R219" s="282"/>
    </row>
    <row r="220" spans="1:18" s="283" customFormat="1" ht="293.25" customHeight="1">
      <c r="A220" s="5"/>
      <c r="B220" s="301" t="s">
        <v>672</v>
      </c>
      <c r="C220" s="281"/>
      <c r="D220" s="281"/>
      <c r="E220" s="281"/>
      <c r="F220" s="281"/>
      <c r="G220" s="303"/>
      <c r="H220" s="281"/>
      <c r="I220" s="284"/>
      <c r="J220" s="314"/>
      <c r="K220" s="282"/>
      <c r="L220" s="282"/>
      <c r="M220" s="282"/>
      <c r="N220" s="282"/>
      <c r="O220" s="282"/>
      <c r="P220" s="282"/>
      <c r="Q220" s="282"/>
      <c r="R220" s="282"/>
    </row>
    <row r="221" spans="1:18" s="283" customFormat="1">
      <c r="A221" s="5"/>
      <c r="B221" s="352"/>
      <c r="C221" s="281"/>
      <c r="D221" s="281"/>
      <c r="E221" s="281"/>
      <c r="F221" s="281"/>
      <c r="G221" s="303"/>
      <c r="H221" s="281"/>
      <c r="I221" s="284"/>
      <c r="J221" s="314"/>
      <c r="K221" s="282"/>
      <c r="L221" s="282"/>
      <c r="M221" s="282"/>
      <c r="N221" s="282"/>
      <c r="O221" s="282"/>
      <c r="P221" s="282"/>
      <c r="Q221" s="282"/>
      <c r="R221" s="282"/>
    </row>
    <row r="222" spans="1:18" s="283" customFormat="1" ht="71.25">
      <c r="A222" s="5" t="s">
        <v>108</v>
      </c>
      <c r="B222" s="301" t="s">
        <v>673</v>
      </c>
      <c r="C222" s="281"/>
      <c r="D222" s="281"/>
      <c r="E222" s="281"/>
      <c r="F222" s="281"/>
      <c r="G222" s="303">
        <v>12</v>
      </c>
      <c r="H222" s="281" t="s">
        <v>1</v>
      </c>
      <c r="I222" s="284"/>
      <c r="J222" s="314"/>
      <c r="K222" s="282"/>
      <c r="L222" s="282"/>
      <c r="M222" s="282"/>
      <c r="N222" s="282"/>
      <c r="O222" s="282"/>
      <c r="P222" s="282"/>
      <c r="Q222" s="282"/>
      <c r="R222" s="282"/>
    </row>
    <row r="223" spans="1:18" s="283" customFormat="1" ht="288" customHeight="1">
      <c r="A223" s="5"/>
      <c r="B223" s="352" t="s">
        <v>674</v>
      </c>
      <c r="C223" s="281"/>
      <c r="D223" s="281"/>
      <c r="E223" s="281"/>
      <c r="F223" s="281"/>
      <c r="G223" s="303"/>
      <c r="H223" s="281"/>
      <c r="I223" s="284"/>
      <c r="J223" s="314"/>
      <c r="K223" s="282"/>
      <c r="L223" s="282"/>
      <c r="M223" s="282"/>
      <c r="N223" s="282"/>
      <c r="O223" s="282"/>
      <c r="P223" s="282"/>
      <c r="Q223" s="282"/>
      <c r="R223" s="282"/>
    </row>
    <row r="224" spans="1:18" s="283" customFormat="1" ht="313.5" customHeight="1">
      <c r="A224" s="5"/>
      <c r="B224" s="352" t="s">
        <v>675</v>
      </c>
      <c r="C224" s="281"/>
      <c r="D224" s="281"/>
      <c r="E224" s="281"/>
      <c r="F224" s="281"/>
      <c r="G224" s="303"/>
      <c r="H224" s="281"/>
      <c r="I224" s="284"/>
      <c r="J224" s="314"/>
      <c r="K224" s="282"/>
      <c r="L224" s="282"/>
      <c r="M224" s="282"/>
      <c r="N224" s="282"/>
      <c r="O224" s="282"/>
      <c r="P224" s="282"/>
      <c r="Q224" s="282"/>
      <c r="R224" s="282"/>
    </row>
    <row r="225" spans="1:18" s="283" customFormat="1" ht="303.75" customHeight="1">
      <c r="A225" s="5"/>
      <c r="B225" s="352" t="s">
        <v>676</v>
      </c>
      <c r="C225" s="281"/>
      <c r="D225" s="281"/>
      <c r="E225" s="281"/>
      <c r="F225" s="281"/>
      <c r="G225" s="303"/>
      <c r="H225" s="281"/>
      <c r="I225" s="284"/>
      <c r="J225" s="314"/>
      <c r="K225" s="282"/>
      <c r="L225" s="282"/>
      <c r="M225" s="282"/>
      <c r="N225" s="282"/>
      <c r="O225" s="282"/>
      <c r="P225" s="282"/>
      <c r="Q225" s="282"/>
      <c r="R225" s="282"/>
    </row>
    <row r="226" spans="1:18" s="283" customFormat="1" ht="290.25" customHeight="1">
      <c r="A226" s="5"/>
      <c r="B226" s="352" t="s">
        <v>677</v>
      </c>
      <c r="C226" s="281"/>
      <c r="D226" s="281"/>
      <c r="E226" s="281"/>
      <c r="F226" s="281"/>
      <c r="G226" s="303"/>
      <c r="H226" s="281"/>
      <c r="I226" s="284"/>
      <c r="J226" s="314"/>
      <c r="K226" s="282"/>
      <c r="L226" s="282"/>
      <c r="M226" s="282"/>
      <c r="N226" s="282"/>
      <c r="O226" s="282"/>
      <c r="P226" s="282"/>
      <c r="Q226" s="282"/>
      <c r="R226" s="282"/>
    </row>
    <row r="227" spans="1:18" s="283" customFormat="1">
      <c r="A227" s="5"/>
      <c r="B227" s="352"/>
      <c r="C227" s="281"/>
      <c r="D227" s="281"/>
      <c r="E227" s="281"/>
      <c r="F227" s="281"/>
      <c r="G227" s="303"/>
      <c r="H227" s="281"/>
      <c r="I227" s="284"/>
      <c r="J227" s="314"/>
      <c r="K227" s="282"/>
      <c r="L227" s="282"/>
      <c r="M227" s="282"/>
      <c r="N227" s="282"/>
      <c r="O227" s="282"/>
      <c r="P227" s="282"/>
      <c r="Q227" s="282"/>
      <c r="R227" s="282"/>
    </row>
    <row r="228" spans="1:18" s="283" customFormat="1">
      <c r="A228" s="5"/>
      <c r="B228" s="352"/>
      <c r="C228" s="281"/>
      <c r="D228" s="281"/>
      <c r="E228" s="281"/>
      <c r="F228" s="281"/>
      <c r="G228" s="303"/>
      <c r="H228" s="281"/>
      <c r="I228" s="284"/>
      <c r="J228" s="314"/>
      <c r="K228" s="282"/>
      <c r="L228" s="282"/>
      <c r="M228" s="282"/>
      <c r="N228" s="282"/>
      <c r="O228" s="282"/>
      <c r="P228" s="282"/>
      <c r="Q228" s="282"/>
      <c r="R228" s="282"/>
    </row>
    <row r="229" spans="1:18" s="283" customFormat="1" ht="195" customHeight="1">
      <c r="A229" s="5" t="s">
        <v>110</v>
      </c>
      <c r="B229" s="301" t="s">
        <v>678</v>
      </c>
      <c r="C229" s="281"/>
      <c r="D229" s="281"/>
      <c r="E229" s="281"/>
      <c r="F229" s="281"/>
      <c r="G229" s="303">
        <v>1</v>
      </c>
      <c r="H229" s="281" t="s">
        <v>1</v>
      </c>
      <c r="I229" s="284"/>
      <c r="J229" s="314"/>
      <c r="K229" s="282"/>
      <c r="L229" s="282"/>
      <c r="M229" s="282"/>
      <c r="N229" s="282"/>
      <c r="O229" s="282"/>
      <c r="P229" s="282"/>
      <c r="Q229" s="282"/>
      <c r="R229" s="282"/>
    </row>
    <row r="230" spans="1:18" s="283" customFormat="1" ht="51" customHeight="1">
      <c r="A230" s="5"/>
      <c r="B230" s="301" t="s">
        <v>679</v>
      </c>
      <c r="C230" s="281"/>
      <c r="D230" s="281"/>
      <c r="E230" s="281"/>
      <c r="F230" s="281"/>
      <c r="G230" s="303"/>
      <c r="H230" s="281"/>
      <c r="I230" s="284"/>
      <c r="J230" s="314"/>
      <c r="K230" s="282"/>
      <c r="L230" s="282"/>
      <c r="M230" s="282"/>
      <c r="N230" s="282"/>
      <c r="O230" s="282"/>
      <c r="P230" s="282"/>
      <c r="Q230" s="282"/>
      <c r="R230" s="282"/>
    </row>
    <row r="231" spans="1:18" s="283" customFormat="1" ht="51.75" customHeight="1">
      <c r="A231" s="5"/>
      <c r="B231" s="301" t="s">
        <v>680</v>
      </c>
      <c r="C231" s="281"/>
      <c r="D231" s="281"/>
      <c r="E231" s="281"/>
      <c r="F231" s="281"/>
      <c r="G231" s="303"/>
      <c r="H231" s="281"/>
      <c r="I231" s="284"/>
      <c r="J231" s="314"/>
      <c r="K231" s="282"/>
      <c r="L231" s="282"/>
      <c r="M231" s="282"/>
      <c r="N231" s="282"/>
      <c r="O231" s="282"/>
      <c r="P231" s="282"/>
      <c r="Q231" s="282"/>
      <c r="R231" s="282"/>
    </row>
    <row r="232" spans="1:18" s="283" customFormat="1" ht="49.5" customHeight="1">
      <c r="A232" s="5"/>
      <c r="B232" s="301" t="s">
        <v>681</v>
      </c>
      <c r="C232" s="281"/>
      <c r="D232" s="281"/>
      <c r="E232" s="281"/>
      <c r="F232" s="281"/>
      <c r="G232" s="303"/>
      <c r="H232" s="281"/>
      <c r="I232" s="284"/>
      <c r="J232" s="314"/>
      <c r="K232" s="282"/>
      <c r="L232" s="282"/>
      <c r="M232" s="282"/>
      <c r="N232" s="282"/>
      <c r="O232" s="282"/>
      <c r="P232" s="282"/>
      <c r="Q232" s="282"/>
      <c r="R232" s="282"/>
    </row>
    <row r="233" spans="1:18" s="283" customFormat="1">
      <c r="A233" s="5"/>
      <c r="B233" s="352"/>
      <c r="C233" s="281"/>
      <c r="D233" s="281"/>
      <c r="E233" s="281"/>
      <c r="F233" s="281"/>
      <c r="G233" s="303"/>
      <c r="H233" s="281"/>
      <c r="I233" s="284"/>
      <c r="J233" s="314"/>
      <c r="K233" s="282"/>
      <c r="L233" s="282"/>
      <c r="M233" s="282"/>
      <c r="N233" s="282"/>
      <c r="O233" s="282"/>
      <c r="P233" s="282"/>
      <c r="Q233" s="282"/>
      <c r="R233" s="282"/>
    </row>
    <row r="234" spans="1:18" s="283" customFormat="1">
      <c r="A234" s="5"/>
      <c r="B234" s="316"/>
      <c r="C234" s="281"/>
      <c r="D234" s="281"/>
      <c r="E234" s="281"/>
      <c r="F234" s="281"/>
      <c r="G234" s="303"/>
      <c r="H234" s="281"/>
      <c r="I234" s="284"/>
      <c r="J234" s="314"/>
      <c r="K234" s="282"/>
      <c r="L234" s="282"/>
      <c r="M234" s="282"/>
      <c r="N234" s="282"/>
      <c r="O234" s="282"/>
      <c r="P234" s="282"/>
      <c r="Q234" s="282"/>
      <c r="R234" s="282"/>
    </row>
    <row r="235" spans="1:18" ht="15">
      <c r="A235" s="293">
        <v>36</v>
      </c>
      <c r="B235" s="299" t="s">
        <v>570</v>
      </c>
      <c r="C235" s="311"/>
      <c r="D235" s="311"/>
      <c r="E235" s="311"/>
      <c r="F235" s="311"/>
      <c r="G235" s="302"/>
      <c r="H235" s="311"/>
      <c r="I235" s="312"/>
      <c r="J235" s="311"/>
    </row>
    <row r="236" spans="1:18" ht="42.75">
      <c r="A236" s="5" t="s">
        <v>106</v>
      </c>
      <c r="B236" s="316" t="s">
        <v>574</v>
      </c>
      <c r="C236" s="311"/>
      <c r="D236" s="311"/>
      <c r="E236" s="311"/>
      <c r="F236" s="311"/>
      <c r="G236" s="303">
        <v>5</v>
      </c>
      <c r="H236" s="281" t="s">
        <v>1</v>
      </c>
      <c r="I236" s="284"/>
      <c r="J236" s="314"/>
    </row>
    <row r="237" spans="1:18">
      <c r="A237" s="5" t="s">
        <v>108</v>
      </c>
      <c r="B237" s="316" t="s">
        <v>573</v>
      </c>
      <c r="C237" s="311"/>
      <c r="D237" s="311"/>
      <c r="E237" s="311"/>
      <c r="F237" s="311"/>
      <c r="G237" s="303">
        <v>1</v>
      </c>
      <c r="H237" s="281" t="s">
        <v>1</v>
      </c>
      <c r="I237" s="284"/>
      <c r="J237" s="314"/>
    </row>
    <row r="238" spans="1:18">
      <c r="A238" s="5" t="s">
        <v>110</v>
      </c>
      <c r="B238" s="352" t="s">
        <v>682</v>
      </c>
      <c r="C238" s="311"/>
      <c r="D238" s="311"/>
      <c r="E238" s="311"/>
      <c r="F238" s="311"/>
      <c r="G238" s="303">
        <v>1</v>
      </c>
      <c r="H238" s="281" t="s">
        <v>1</v>
      </c>
      <c r="I238" s="284"/>
      <c r="J238" s="314"/>
    </row>
    <row r="239" spans="1:18" ht="15">
      <c r="A239" s="293">
        <v>37</v>
      </c>
      <c r="B239" s="299" t="s">
        <v>571</v>
      </c>
      <c r="C239" s="311"/>
      <c r="D239" s="311"/>
      <c r="E239" s="311"/>
      <c r="F239" s="311"/>
      <c r="G239" s="302"/>
      <c r="H239" s="311"/>
      <c r="I239" s="312"/>
      <c r="J239" s="311"/>
    </row>
    <row r="240" spans="1:18">
      <c r="A240" s="5" t="s">
        <v>106</v>
      </c>
      <c r="B240" s="316" t="s">
        <v>572</v>
      </c>
      <c r="C240" s="311"/>
      <c r="D240" s="311"/>
      <c r="E240" s="311"/>
      <c r="F240" s="311"/>
      <c r="G240" s="303">
        <v>13</v>
      </c>
      <c r="H240" s="281" t="s">
        <v>1</v>
      </c>
      <c r="I240" s="284"/>
      <c r="J240" s="314"/>
    </row>
    <row r="241" spans="1:18" s="283" customFormat="1" ht="36.75" customHeight="1">
      <c r="A241" s="5"/>
      <c r="B241" s="352" t="s">
        <v>683</v>
      </c>
      <c r="C241" s="281"/>
      <c r="D241" s="281"/>
      <c r="E241" s="281"/>
      <c r="F241" s="281"/>
      <c r="G241" s="303"/>
      <c r="H241" s="281" t="s">
        <v>456</v>
      </c>
      <c r="I241" s="284"/>
      <c r="J241" s="314"/>
      <c r="K241" s="282"/>
      <c r="L241" s="282"/>
      <c r="M241" s="282"/>
      <c r="N241" s="282"/>
      <c r="O241" s="282"/>
      <c r="P241" s="282"/>
      <c r="Q241" s="282"/>
      <c r="R241" s="282"/>
    </row>
    <row r="242" spans="1:18" s="283" customFormat="1" ht="15">
      <c r="A242" s="5"/>
      <c r="B242" s="352" t="s">
        <v>687</v>
      </c>
      <c r="C242" s="281"/>
      <c r="D242" s="281"/>
      <c r="E242" s="281"/>
      <c r="F242" s="281"/>
      <c r="G242" s="303"/>
      <c r="H242" s="281"/>
      <c r="I242" s="284"/>
      <c r="J242" s="297"/>
      <c r="K242" s="282"/>
      <c r="L242" s="282"/>
      <c r="M242" s="282"/>
      <c r="N242" s="282"/>
      <c r="O242" s="282"/>
      <c r="P242" s="282"/>
      <c r="Q242" s="282"/>
      <c r="R242" s="282"/>
    </row>
    <row r="243" spans="1:18" ht="15">
      <c r="A243" s="293">
        <v>38</v>
      </c>
      <c r="B243" s="299" t="s">
        <v>612</v>
      </c>
      <c r="C243" s="311"/>
      <c r="D243" s="311"/>
      <c r="E243" s="311"/>
      <c r="F243" s="311"/>
      <c r="G243" s="302"/>
      <c r="H243" s="311"/>
      <c r="I243" s="312"/>
      <c r="J243" s="311"/>
    </row>
    <row r="244" spans="1:18" s="321" customFormat="1" ht="48" customHeight="1">
      <c r="A244" s="293" t="s">
        <v>106</v>
      </c>
      <c r="B244" s="386" t="s">
        <v>686</v>
      </c>
      <c r="C244" s="386"/>
      <c r="D244" s="386"/>
      <c r="E244" s="386"/>
      <c r="F244" s="386"/>
      <c r="G244" s="386"/>
      <c r="H244" s="386"/>
      <c r="I244" s="386"/>
      <c r="J244" s="297"/>
      <c r="K244" s="298"/>
      <c r="L244" s="298"/>
      <c r="M244" s="298"/>
      <c r="N244" s="298"/>
      <c r="O244" s="298"/>
      <c r="P244" s="298"/>
      <c r="Q244" s="298"/>
      <c r="R244" s="298"/>
    </row>
    <row r="245" spans="1:18" ht="32.25" customHeight="1">
      <c r="A245" s="5"/>
      <c r="B245" s="316" t="s">
        <v>575</v>
      </c>
      <c r="C245" s="311"/>
      <c r="D245" s="311"/>
      <c r="E245" s="311"/>
      <c r="F245" s="311"/>
      <c r="G245" s="303">
        <v>1</v>
      </c>
      <c r="H245" s="281" t="s">
        <v>1</v>
      </c>
      <c r="I245" s="284"/>
      <c r="J245" s="314"/>
    </row>
    <row r="246" spans="1:18" ht="19.5" customHeight="1">
      <c r="A246" s="5"/>
      <c r="B246" s="316" t="s">
        <v>576</v>
      </c>
      <c r="C246" s="311"/>
      <c r="D246" s="311"/>
      <c r="E246" s="311"/>
      <c r="F246" s="311"/>
      <c r="G246" s="303">
        <v>1</v>
      </c>
      <c r="H246" s="281" t="s">
        <v>1</v>
      </c>
      <c r="I246" s="284"/>
      <c r="J246" s="314"/>
    </row>
    <row r="247" spans="1:18" ht="19.5" customHeight="1">
      <c r="A247" s="5"/>
      <c r="B247" s="316" t="s">
        <v>579</v>
      </c>
      <c r="C247" s="311"/>
      <c r="D247" s="311"/>
      <c r="E247" s="311"/>
      <c r="F247" s="311"/>
      <c r="G247" s="303">
        <v>11</v>
      </c>
      <c r="H247" s="281" t="s">
        <v>1</v>
      </c>
      <c r="I247" s="284"/>
      <c r="J247" s="314"/>
    </row>
    <row r="248" spans="1:18" ht="33.75" customHeight="1">
      <c r="A248" s="5"/>
      <c r="B248" s="316" t="s">
        <v>599</v>
      </c>
      <c r="C248" s="311"/>
      <c r="D248" s="311"/>
      <c r="E248" s="311"/>
      <c r="F248" s="311"/>
      <c r="G248" s="303">
        <v>11</v>
      </c>
      <c r="H248" s="281" t="s">
        <v>1</v>
      </c>
      <c r="I248" s="284"/>
      <c r="J248" s="314"/>
    </row>
    <row r="249" spans="1:18" ht="20.25" customHeight="1">
      <c r="A249" s="5"/>
      <c r="B249" s="316" t="s">
        <v>577</v>
      </c>
      <c r="C249" s="311"/>
      <c r="D249" s="311"/>
      <c r="E249" s="311"/>
      <c r="F249" s="311"/>
      <c r="G249" s="303">
        <v>1</v>
      </c>
      <c r="H249" s="281" t="s">
        <v>1</v>
      </c>
      <c r="I249" s="284"/>
      <c r="J249" s="314"/>
    </row>
    <row r="250" spans="1:18" ht="18" customHeight="1">
      <c r="A250" s="5"/>
      <c r="B250" s="316" t="s">
        <v>578</v>
      </c>
      <c r="C250" s="311"/>
      <c r="D250" s="311"/>
      <c r="E250" s="311"/>
      <c r="F250" s="311"/>
      <c r="G250" s="303">
        <v>1</v>
      </c>
      <c r="H250" s="281" t="s">
        <v>1</v>
      </c>
      <c r="I250" s="284"/>
      <c r="J250" s="314"/>
    </row>
    <row r="251" spans="1:18" ht="327.75">
      <c r="A251" s="5"/>
      <c r="B251" s="352" t="s">
        <v>684</v>
      </c>
      <c r="C251" s="311"/>
      <c r="D251" s="311"/>
      <c r="E251" s="311"/>
      <c r="F251" s="311"/>
      <c r="G251" s="303">
        <v>13</v>
      </c>
      <c r="H251" s="281" t="s">
        <v>1</v>
      </c>
      <c r="I251" s="284"/>
      <c r="J251" s="314"/>
    </row>
    <row r="252" spans="1:18">
      <c r="A252" s="5"/>
      <c r="B252" s="316" t="s">
        <v>580</v>
      </c>
      <c r="C252" s="311"/>
      <c r="D252" s="311"/>
      <c r="E252" s="311"/>
      <c r="F252" s="311"/>
      <c r="G252" s="303">
        <v>1</v>
      </c>
      <c r="H252" s="281" t="s">
        <v>1</v>
      </c>
      <c r="I252" s="284"/>
      <c r="J252" s="314"/>
    </row>
    <row r="253" spans="1:18">
      <c r="A253" s="5"/>
      <c r="B253" s="316" t="s">
        <v>582</v>
      </c>
      <c r="C253" s="311"/>
      <c r="D253" s="311"/>
      <c r="E253" s="311"/>
      <c r="F253" s="311"/>
      <c r="G253" s="303">
        <v>1</v>
      </c>
      <c r="H253" s="281" t="s">
        <v>1</v>
      </c>
      <c r="I253" s="284"/>
      <c r="J253" s="314"/>
    </row>
    <row r="254" spans="1:18">
      <c r="A254" s="5"/>
      <c r="B254" s="316" t="s">
        <v>581</v>
      </c>
      <c r="C254" s="311"/>
      <c r="D254" s="311"/>
      <c r="E254" s="311"/>
      <c r="F254" s="311"/>
      <c r="G254" s="303">
        <v>1</v>
      </c>
      <c r="H254" s="281" t="s">
        <v>1</v>
      </c>
      <c r="I254" s="284"/>
      <c r="J254" s="314"/>
    </row>
    <row r="255" spans="1:18">
      <c r="A255" s="5"/>
      <c r="B255" s="316" t="s">
        <v>583</v>
      </c>
      <c r="C255" s="311"/>
      <c r="D255" s="311"/>
      <c r="E255" s="311"/>
      <c r="F255" s="311"/>
      <c r="G255" s="303">
        <v>3</v>
      </c>
      <c r="H255" s="281" t="s">
        <v>1</v>
      </c>
      <c r="I255" s="284"/>
      <c r="J255" s="314"/>
    </row>
    <row r="256" spans="1:18">
      <c r="A256" s="5"/>
      <c r="B256" s="316" t="s">
        <v>584</v>
      </c>
      <c r="C256" s="311"/>
      <c r="D256" s="311"/>
      <c r="E256" s="311"/>
      <c r="F256" s="311"/>
      <c r="G256" s="303">
        <v>50</v>
      </c>
      <c r="H256" s="281" t="s">
        <v>585</v>
      </c>
      <c r="I256" s="284"/>
      <c r="J256" s="314"/>
    </row>
    <row r="257" spans="1:18">
      <c r="A257" s="5"/>
      <c r="B257" s="316" t="s">
        <v>586</v>
      </c>
      <c r="C257" s="311"/>
      <c r="D257" s="311"/>
      <c r="E257" s="311"/>
      <c r="F257" s="311"/>
      <c r="G257" s="303">
        <v>1</v>
      </c>
      <c r="H257" s="281" t="s">
        <v>1</v>
      </c>
      <c r="I257" s="284"/>
      <c r="J257" s="314"/>
    </row>
    <row r="258" spans="1:18">
      <c r="A258" s="5"/>
      <c r="B258" s="316" t="s">
        <v>588</v>
      </c>
      <c r="C258" s="311"/>
      <c r="D258" s="311"/>
      <c r="E258" s="311"/>
      <c r="F258" s="311"/>
      <c r="G258" s="303">
        <v>2</v>
      </c>
      <c r="H258" s="281" t="s">
        <v>1</v>
      </c>
      <c r="I258" s="284"/>
      <c r="J258" s="314"/>
    </row>
    <row r="259" spans="1:18">
      <c r="A259" s="5"/>
      <c r="B259" s="316" t="s">
        <v>589</v>
      </c>
      <c r="C259" s="311"/>
      <c r="D259" s="311"/>
      <c r="E259" s="311"/>
      <c r="F259" s="311"/>
      <c r="G259" s="303">
        <v>2</v>
      </c>
      <c r="H259" s="281" t="s">
        <v>1</v>
      </c>
      <c r="I259" s="284"/>
      <c r="J259" s="314"/>
    </row>
    <row r="260" spans="1:18">
      <c r="A260" s="5"/>
      <c r="B260" s="316" t="s">
        <v>590</v>
      </c>
      <c r="C260" s="311"/>
      <c r="D260" s="311"/>
      <c r="E260" s="311"/>
      <c r="F260" s="311"/>
      <c r="G260" s="303">
        <v>2</v>
      </c>
      <c r="H260" s="281" t="s">
        <v>1</v>
      </c>
      <c r="I260" s="284"/>
      <c r="J260" s="314"/>
    </row>
    <row r="261" spans="1:18">
      <c r="A261" s="5"/>
      <c r="B261" s="316" t="s">
        <v>591</v>
      </c>
      <c r="C261" s="311"/>
      <c r="D261" s="311"/>
      <c r="E261" s="311"/>
      <c r="F261" s="311"/>
      <c r="G261" s="303">
        <v>2</v>
      </c>
      <c r="H261" s="281" t="s">
        <v>1</v>
      </c>
      <c r="I261" s="284"/>
      <c r="J261" s="314"/>
    </row>
    <row r="262" spans="1:18">
      <c r="A262" s="5"/>
      <c r="B262" s="316" t="s">
        <v>592</v>
      </c>
      <c r="C262" s="311"/>
      <c r="D262" s="311"/>
      <c r="E262" s="311"/>
      <c r="F262" s="311"/>
      <c r="G262" s="303">
        <v>1</v>
      </c>
      <c r="H262" s="281" t="s">
        <v>1</v>
      </c>
      <c r="I262" s="284"/>
      <c r="J262" s="314"/>
    </row>
    <row r="263" spans="1:18">
      <c r="A263" s="5"/>
      <c r="B263" s="316" t="s">
        <v>593</v>
      </c>
      <c r="C263" s="311"/>
      <c r="D263" s="311"/>
      <c r="E263" s="311"/>
      <c r="F263" s="311"/>
      <c r="G263" s="303">
        <v>1</v>
      </c>
      <c r="H263" s="281" t="s">
        <v>1</v>
      </c>
      <c r="I263" s="284"/>
      <c r="J263" s="314"/>
    </row>
    <row r="264" spans="1:18">
      <c r="A264" s="5"/>
      <c r="B264" s="316" t="s">
        <v>594</v>
      </c>
      <c r="C264" s="311"/>
      <c r="D264" s="311"/>
      <c r="E264" s="311"/>
      <c r="F264" s="311"/>
      <c r="G264" s="303">
        <v>110</v>
      </c>
      <c r="H264" s="281" t="s">
        <v>585</v>
      </c>
      <c r="I264" s="284"/>
      <c r="J264" s="314"/>
    </row>
    <row r="265" spans="1:18">
      <c r="A265" s="5"/>
      <c r="B265" s="316" t="s">
        <v>595</v>
      </c>
      <c r="C265" s="311"/>
      <c r="D265" s="311"/>
      <c r="E265" s="311"/>
      <c r="F265" s="311"/>
      <c r="G265" s="303">
        <v>1</v>
      </c>
      <c r="H265" s="281" t="s">
        <v>1</v>
      </c>
      <c r="I265" s="284"/>
      <c r="J265" s="314"/>
    </row>
    <row r="266" spans="1:18">
      <c r="A266" s="5"/>
      <c r="B266" s="316" t="s">
        <v>596</v>
      </c>
      <c r="C266" s="311"/>
      <c r="D266" s="311"/>
      <c r="E266" s="311"/>
      <c r="F266" s="311"/>
      <c r="G266" s="303">
        <v>1</v>
      </c>
      <c r="H266" s="281" t="s">
        <v>597</v>
      </c>
      <c r="I266" s="284"/>
      <c r="J266" s="314"/>
    </row>
    <row r="267" spans="1:18">
      <c r="A267" s="5"/>
      <c r="B267" s="316"/>
      <c r="C267" s="311"/>
      <c r="D267" s="311"/>
      <c r="E267" s="311"/>
      <c r="F267" s="311"/>
      <c r="G267" s="303"/>
      <c r="H267" s="281"/>
      <c r="I267" s="284"/>
      <c r="J267" s="314"/>
    </row>
    <row r="268" spans="1:18" ht="15">
      <c r="A268" s="5"/>
      <c r="B268" s="299" t="s">
        <v>598</v>
      </c>
      <c r="C268" s="285"/>
      <c r="D268" s="285"/>
      <c r="E268" s="285"/>
      <c r="F268" s="285"/>
      <c r="G268" s="305"/>
      <c r="H268" s="286"/>
      <c r="I268" s="287"/>
      <c r="J268" s="297"/>
    </row>
    <row r="269" spans="1:18" s="321" customFormat="1" ht="15">
      <c r="A269" s="293" t="s">
        <v>108</v>
      </c>
      <c r="B269" s="299" t="s">
        <v>601</v>
      </c>
      <c r="C269" s="294"/>
      <c r="D269" s="294"/>
      <c r="E269" s="294"/>
      <c r="F269" s="294"/>
      <c r="G269" s="304"/>
      <c r="H269" s="295"/>
      <c r="I269" s="296"/>
      <c r="J269" s="297"/>
      <c r="K269" s="298"/>
      <c r="L269" s="298"/>
      <c r="M269" s="298"/>
      <c r="N269" s="298"/>
      <c r="O269" s="298"/>
      <c r="P269" s="298"/>
      <c r="Q269" s="298"/>
      <c r="R269" s="298"/>
    </row>
    <row r="270" spans="1:18" s="289" customFormat="1" ht="28.5">
      <c r="A270" s="5"/>
      <c r="B270" s="316" t="s">
        <v>602</v>
      </c>
      <c r="C270" s="285"/>
      <c r="D270" s="285"/>
      <c r="E270" s="285"/>
      <c r="F270" s="285"/>
      <c r="G270" s="305">
        <v>1</v>
      </c>
      <c r="H270" s="286"/>
      <c r="I270" s="287"/>
      <c r="J270" s="314"/>
      <c r="K270" s="288"/>
      <c r="L270" s="288"/>
      <c r="M270" s="288"/>
      <c r="N270" s="288"/>
      <c r="O270" s="288"/>
      <c r="P270" s="288"/>
      <c r="Q270" s="288"/>
      <c r="R270" s="288"/>
    </row>
    <row r="271" spans="1:18">
      <c r="A271" s="5"/>
      <c r="B271" s="316" t="s">
        <v>603</v>
      </c>
      <c r="C271" s="311"/>
      <c r="D271" s="311"/>
      <c r="E271" s="311"/>
      <c r="F271" s="311"/>
      <c r="G271" s="303">
        <v>1</v>
      </c>
      <c r="H271" s="281" t="s">
        <v>587</v>
      </c>
      <c r="I271" s="284"/>
      <c r="J271" s="314"/>
    </row>
    <row r="272" spans="1:18">
      <c r="A272" s="5"/>
      <c r="B272" s="316" t="s">
        <v>604</v>
      </c>
      <c r="C272" s="311"/>
      <c r="D272" s="311"/>
      <c r="E272" s="311"/>
      <c r="F272" s="311"/>
      <c r="G272" s="303">
        <v>1</v>
      </c>
      <c r="H272" s="281" t="s">
        <v>587</v>
      </c>
      <c r="I272" s="284"/>
      <c r="J272" s="314"/>
    </row>
    <row r="273" spans="1:18">
      <c r="A273" s="5"/>
      <c r="B273" s="316" t="s">
        <v>606</v>
      </c>
      <c r="C273" s="311"/>
      <c r="D273" s="311"/>
      <c r="E273" s="311"/>
      <c r="F273" s="311"/>
      <c r="G273" s="303">
        <v>2</v>
      </c>
      <c r="H273" s="281" t="s">
        <v>587</v>
      </c>
      <c r="I273" s="284"/>
      <c r="J273" s="314"/>
    </row>
    <row r="274" spans="1:18">
      <c r="A274" s="5"/>
      <c r="B274" s="316" t="s">
        <v>605</v>
      </c>
      <c r="C274" s="311"/>
      <c r="D274" s="311"/>
      <c r="E274" s="311"/>
      <c r="F274" s="311"/>
      <c r="G274" s="303">
        <v>1</v>
      </c>
      <c r="H274" s="281" t="s">
        <v>587</v>
      </c>
      <c r="I274" s="284"/>
      <c r="J274" s="314"/>
    </row>
    <row r="275" spans="1:18">
      <c r="A275" s="5"/>
      <c r="B275" s="316" t="s">
        <v>607</v>
      </c>
      <c r="C275" s="311"/>
      <c r="D275" s="311"/>
      <c r="E275" s="311"/>
      <c r="F275" s="311"/>
      <c r="G275" s="303">
        <v>8</v>
      </c>
      <c r="H275" s="281" t="s">
        <v>587</v>
      </c>
      <c r="I275" s="284"/>
      <c r="J275" s="314"/>
    </row>
    <row r="276" spans="1:18" ht="28.5">
      <c r="A276" s="5"/>
      <c r="B276" s="316" t="s">
        <v>608</v>
      </c>
      <c r="C276" s="311"/>
      <c r="D276" s="311"/>
      <c r="E276" s="311"/>
      <c r="F276" s="311"/>
      <c r="G276" s="303">
        <v>1</v>
      </c>
      <c r="H276" s="281" t="s">
        <v>587</v>
      </c>
      <c r="I276" s="284"/>
      <c r="J276" s="314"/>
    </row>
    <row r="277" spans="1:18">
      <c r="A277" s="5"/>
      <c r="B277" s="316" t="s">
        <v>609</v>
      </c>
      <c r="C277" s="311"/>
      <c r="D277" s="311"/>
      <c r="E277" s="311"/>
      <c r="F277" s="311"/>
      <c r="G277" s="303">
        <v>1</v>
      </c>
      <c r="H277" s="281" t="s">
        <v>587</v>
      </c>
      <c r="I277" s="284"/>
      <c r="J277" s="314"/>
    </row>
    <row r="278" spans="1:18">
      <c r="A278" s="5"/>
      <c r="B278" s="316" t="s">
        <v>584</v>
      </c>
      <c r="C278" s="311"/>
      <c r="D278" s="311"/>
      <c r="E278" s="311"/>
      <c r="F278" s="311"/>
      <c r="G278" s="303">
        <v>200</v>
      </c>
      <c r="H278" s="281" t="s">
        <v>585</v>
      </c>
      <c r="I278" s="284"/>
      <c r="J278" s="314"/>
    </row>
    <row r="279" spans="1:18">
      <c r="A279" s="5"/>
      <c r="B279" s="316" t="s">
        <v>610</v>
      </c>
      <c r="C279" s="311"/>
      <c r="D279" s="311"/>
      <c r="E279" s="311"/>
      <c r="F279" s="311"/>
      <c r="G279" s="303">
        <v>2</v>
      </c>
      <c r="H279" s="281" t="s">
        <v>587</v>
      </c>
      <c r="I279" s="284"/>
      <c r="J279" s="314"/>
    </row>
    <row r="280" spans="1:18">
      <c r="A280" s="5"/>
      <c r="B280" s="316" t="s">
        <v>611</v>
      </c>
      <c r="C280" s="311"/>
      <c r="D280" s="311"/>
      <c r="E280" s="311"/>
      <c r="F280" s="311"/>
      <c r="G280" s="303">
        <v>2</v>
      </c>
      <c r="H280" s="281" t="s">
        <v>587</v>
      </c>
      <c r="I280" s="284"/>
      <c r="J280" s="314"/>
    </row>
    <row r="281" spans="1:18">
      <c r="A281" s="5"/>
      <c r="B281" s="316" t="s">
        <v>594</v>
      </c>
      <c r="C281" s="311"/>
      <c r="D281" s="311"/>
      <c r="E281" s="311"/>
      <c r="F281" s="311"/>
      <c r="G281" s="303">
        <v>110</v>
      </c>
      <c r="H281" s="281" t="s">
        <v>585</v>
      </c>
      <c r="I281" s="284"/>
      <c r="J281" s="314"/>
    </row>
    <row r="282" spans="1:18">
      <c r="A282" s="5"/>
      <c r="B282" s="316" t="s">
        <v>595</v>
      </c>
      <c r="C282" s="311"/>
      <c r="D282" s="311"/>
      <c r="E282" s="311"/>
      <c r="F282" s="311"/>
      <c r="G282" s="303">
        <v>1</v>
      </c>
      <c r="H282" s="281" t="s">
        <v>587</v>
      </c>
      <c r="I282" s="284"/>
      <c r="J282" s="314"/>
    </row>
    <row r="283" spans="1:18">
      <c r="A283" s="5"/>
      <c r="B283" s="316" t="s">
        <v>596</v>
      </c>
      <c r="C283" s="311"/>
      <c r="D283" s="311"/>
      <c r="E283" s="311"/>
      <c r="F283" s="311"/>
      <c r="G283" s="303">
        <v>1</v>
      </c>
      <c r="H283" s="281" t="s">
        <v>597</v>
      </c>
      <c r="I283" s="284"/>
      <c r="J283" s="314"/>
    </row>
    <row r="284" spans="1:18">
      <c r="A284" s="5"/>
      <c r="B284" s="316"/>
      <c r="C284" s="311"/>
      <c r="D284" s="311"/>
      <c r="E284" s="311"/>
      <c r="F284" s="311"/>
      <c r="G284" s="303"/>
      <c r="H284" s="281"/>
      <c r="I284" s="284"/>
      <c r="J284" s="314"/>
    </row>
    <row r="285" spans="1:18" s="292" customFormat="1" ht="15">
      <c r="A285" s="290"/>
      <c r="B285" s="297" t="s">
        <v>598</v>
      </c>
      <c r="C285" s="285"/>
      <c r="D285" s="285"/>
      <c r="E285" s="285"/>
      <c r="F285" s="285"/>
      <c r="G285" s="305"/>
      <c r="H285" s="286"/>
      <c r="I285" s="287"/>
      <c r="J285" s="297"/>
      <c r="K285" s="291"/>
      <c r="L285" s="291"/>
      <c r="M285" s="291"/>
      <c r="N285" s="291"/>
      <c r="O285" s="291"/>
      <c r="P285" s="291"/>
      <c r="Q285" s="291"/>
      <c r="R285" s="291"/>
    </row>
    <row r="286" spans="1:18" s="321" customFormat="1" ht="45">
      <c r="A286" s="293">
        <v>39</v>
      </c>
      <c r="B286" s="299" t="s">
        <v>685</v>
      </c>
      <c r="C286" s="294"/>
      <c r="D286" s="294"/>
      <c r="E286" s="294"/>
      <c r="F286" s="294"/>
      <c r="G286" s="304"/>
      <c r="H286" s="295"/>
      <c r="I286" s="296"/>
      <c r="J286" s="297"/>
      <c r="K286" s="298"/>
      <c r="L286" s="298"/>
      <c r="M286" s="298"/>
      <c r="N286" s="298"/>
      <c r="O286" s="298"/>
      <c r="P286" s="298"/>
      <c r="Q286" s="298"/>
      <c r="R286" s="298"/>
    </row>
    <row r="287" spans="1:18" s="289" customFormat="1" ht="140.25" customHeight="1">
      <c r="A287" s="5"/>
      <c r="B287" s="301" t="s">
        <v>613</v>
      </c>
      <c r="C287" s="285"/>
      <c r="D287" s="285"/>
      <c r="E287" s="285"/>
      <c r="F287" s="285"/>
      <c r="G287" s="305">
        <v>3</v>
      </c>
      <c r="H287" s="286" t="s">
        <v>1</v>
      </c>
      <c r="I287" s="287"/>
      <c r="J287" s="314"/>
      <c r="K287" s="288"/>
      <c r="L287" s="288"/>
      <c r="M287" s="288"/>
      <c r="N287" s="288"/>
      <c r="O287" s="288"/>
      <c r="P287" s="288"/>
      <c r="Q287" s="288"/>
      <c r="R287" s="288"/>
    </row>
    <row r="288" spans="1:18" s="289" customFormat="1" ht="99" customHeight="1">
      <c r="A288" s="5"/>
      <c r="B288" s="301" t="s">
        <v>614</v>
      </c>
      <c r="C288" s="285"/>
      <c r="D288" s="285"/>
      <c r="E288" s="285"/>
      <c r="F288" s="285"/>
      <c r="G288" s="305">
        <v>3</v>
      </c>
      <c r="H288" s="286" t="s">
        <v>1</v>
      </c>
      <c r="I288" s="287"/>
      <c r="J288" s="314"/>
      <c r="K288" s="288"/>
      <c r="L288" s="288"/>
      <c r="M288" s="288"/>
      <c r="N288" s="288"/>
      <c r="O288" s="288"/>
      <c r="P288" s="288"/>
      <c r="Q288" s="288"/>
      <c r="R288" s="288"/>
    </row>
    <row r="289" spans="1:18" s="289" customFormat="1">
      <c r="A289" s="5"/>
      <c r="B289" s="301" t="s">
        <v>615</v>
      </c>
      <c r="C289" s="285"/>
      <c r="D289" s="285"/>
      <c r="E289" s="285"/>
      <c r="F289" s="285"/>
      <c r="G289" s="305">
        <v>1</v>
      </c>
      <c r="H289" s="286" t="s">
        <v>1</v>
      </c>
      <c r="I289" s="287"/>
      <c r="J289" s="314"/>
      <c r="K289" s="288"/>
      <c r="L289" s="288"/>
      <c r="M289" s="288"/>
      <c r="N289" s="288"/>
      <c r="O289" s="288"/>
      <c r="P289" s="288"/>
      <c r="Q289" s="288"/>
      <c r="R289" s="288"/>
    </row>
    <row r="290" spans="1:18" s="289" customFormat="1" ht="28.5">
      <c r="A290" s="5"/>
      <c r="B290" s="301" t="s">
        <v>616</v>
      </c>
      <c r="C290" s="285"/>
      <c r="D290" s="285"/>
      <c r="E290" s="285"/>
      <c r="F290" s="285"/>
      <c r="G290" s="305">
        <v>1</v>
      </c>
      <c r="H290" s="286" t="s">
        <v>1</v>
      </c>
      <c r="I290" s="287"/>
      <c r="J290" s="314"/>
      <c r="K290" s="288"/>
      <c r="L290" s="288"/>
      <c r="M290" s="288"/>
      <c r="N290" s="288"/>
      <c r="O290" s="288"/>
      <c r="P290" s="288"/>
      <c r="Q290" s="288"/>
      <c r="R290" s="288"/>
    </row>
    <row r="291" spans="1:18" s="289" customFormat="1">
      <c r="A291" s="5"/>
      <c r="B291" s="301" t="s">
        <v>617</v>
      </c>
      <c r="C291" s="285"/>
      <c r="D291" s="285"/>
      <c r="E291" s="285"/>
      <c r="F291" s="285"/>
      <c r="G291" s="305">
        <v>1</v>
      </c>
      <c r="H291" s="286" t="s">
        <v>1</v>
      </c>
      <c r="I291" s="287"/>
      <c r="J291" s="314"/>
      <c r="K291" s="288"/>
      <c r="L291" s="288"/>
      <c r="M291" s="288"/>
      <c r="N291" s="288"/>
      <c r="O291" s="288"/>
      <c r="P291" s="288"/>
      <c r="Q291" s="288"/>
      <c r="R291" s="288"/>
    </row>
    <row r="292" spans="1:18" s="289" customFormat="1" ht="28.5">
      <c r="A292" s="5"/>
      <c r="B292" s="301" t="s">
        <v>618</v>
      </c>
      <c r="C292" s="285"/>
      <c r="D292" s="285"/>
      <c r="E292" s="285"/>
      <c r="F292" s="285"/>
      <c r="G292" s="305">
        <v>1</v>
      </c>
      <c r="H292" s="286" t="s">
        <v>1</v>
      </c>
      <c r="I292" s="287"/>
      <c r="J292" s="314"/>
      <c r="K292" s="288"/>
      <c r="L292" s="288"/>
      <c r="M292" s="288"/>
      <c r="N292" s="288"/>
      <c r="O292" s="288"/>
      <c r="P292" s="288"/>
      <c r="Q292" s="288"/>
      <c r="R292" s="288"/>
    </row>
    <row r="293" spans="1:18" s="289" customFormat="1" ht="28.5">
      <c r="A293" s="5"/>
      <c r="B293" s="301" t="s">
        <v>619</v>
      </c>
      <c r="C293" s="285"/>
      <c r="D293" s="285"/>
      <c r="E293" s="285"/>
      <c r="F293" s="285"/>
      <c r="G293" s="305">
        <v>1</v>
      </c>
      <c r="H293" s="286" t="s">
        <v>1</v>
      </c>
      <c r="I293" s="287"/>
      <c r="J293" s="314"/>
      <c r="K293" s="288"/>
      <c r="L293" s="288"/>
      <c r="M293" s="288"/>
      <c r="N293" s="288"/>
      <c r="O293" s="288"/>
      <c r="P293" s="288"/>
      <c r="Q293" s="288"/>
      <c r="R293" s="288"/>
    </row>
    <row r="294" spans="1:18" s="289" customFormat="1">
      <c r="A294" s="5"/>
      <c r="B294" s="301" t="s">
        <v>620</v>
      </c>
      <c r="C294" s="285"/>
      <c r="D294" s="285"/>
      <c r="E294" s="285"/>
      <c r="F294" s="285"/>
      <c r="G294" s="305">
        <v>1</v>
      </c>
      <c r="H294" s="286" t="s">
        <v>1</v>
      </c>
      <c r="I294" s="287"/>
      <c r="J294" s="314"/>
      <c r="K294" s="288"/>
      <c r="L294" s="288"/>
      <c r="M294" s="288"/>
      <c r="N294" s="288"/>
      <c r="O294" s="288"/>
      <c r="P294" s="288"/>
      <c r="Q294" s="288"/>
      <c r="R294" s="288"/>
    </row>
    <row r="295" spans="1:18" s="289" customFormat="1">
      <c r="A295" s="5"/>
      <c r="B295" s="301"/>
      <c r="C295" s="285"/>
      <c r="D295" s="285"/>
      <c r="E295" s="285"/>
      <c r="F295" s="285"/>
      <c r="G295" s="305"/>
      <c r="H295" s="286"/>
      <c r="I295" s="287"/>
      <c r="J295" s="314"/>
      <c r="K295" s="288"/>
      <c r="L295" s="288"/>
      <c r="M295" s="288"/>
      <c r="N295" s="288"/>
      <c r="O295" s="288"/>
      <c r="P295" s="288"/>
      <c r="Q295" s="288"/>
      <c r="R295" s="288"/>
    </row>
    <row r="296" spans="1:18" s="289" customFormat="1" ht="15">
      <c r="A296" s="5"/>
      <c r="B296" s="301" t="s">
        <v>67</v>
      </c>
      <c r="C296" s="285"/>
      <c r="D296" s="285"/>
      <c r="E296" s="285"/>
      <c r="F296" s="285"/>
      <c r="G296" s="305"/>
      <c r="H296" s="286"/>
      <c r="I296" s="287"/>
      <c r="J296" s="297"/>
      <c r="K296" s="288"/>
      <c r="L296" s="288"/>
      <c r="M296" s="288"/>
      <c r="N296" s="288"/>
      <c r="O296" s="288"/>
      <c r="P296" s="288"/>
      <c r="Q296" s="288"/>
      <c r="R296" s="288"/>
    </row>
    <row r="297" spans="1:18" ht="15">
      <c r="A297" s="5"/>
      <c r="B297" s="300" t="s">
        <v>600</v>
      </c>
      <c r="C297" s="311"/>
      <c r="D297" s="311"/>
      <c r="E297" s="311"/>
      <c r="F297" s="311"/>
      <c r="G297" s="302"/>
      <c r="H297" s="311"/>
      <c r="I297" s="278"/>
      <c r="J297" s="279"/>
    </row>
    <row r="298" spans="1:18">
      <c r="A298" s="5"/>
      <c r="B298" s="316"/>
      <c r="C298" s="311"/>
      <c r="D298" s="311"/>
      <c r="E298" s="311"/>
      <c r="F298" s="311"/>
      <c r="G298" s="302"/>
      <c r="H298" s="311"/>
      <c r="I298" s="312"/>
      <c r="J298" s="311"/>
    </row>
    <row r="299" spans="1:18">
      <c r="A299" s="5"/>
      <c r="B299" s="316"/>
      <c r="C299" s="311"/>
      <c r="D299" s="311"/>
      <c r="E299" s="311"/>
      <c r="F299" s="311"/>
      <c r="G299" s="302"/>
      <c r="H299" s="311"/>
      <c r="I299" s="312"/>
      <c r="J299" s="311"/>
      <c r="P299" s="277" t="s">
        <v>568</v>
      </c>
    </row>
    <row r="300" spans="1:18">
      <c r="A300" s="5"/>
      <c r="B300" s="316"/>
      <c r="C300" s="311"/>
      <c r="D300" s="311"/>
      <c r="E300" s="311"/>
      <c r="F300" s="311"/>
      <c r="G300" s="302"/>
      <c r="H300" s="311"/>
      <c r="I300" s="312"/>
      <c r="J300" s="311"/>
    </row>
    <row r="301" spans="1:18">
      <c r="A301" s="5"/>
      <c r="B301" s="316"/>
      <c r="C301" s="311"/>
      <c r="D301" s="311"/>
      <c r="E301" s="311"/>
      <c r="F301" s="311"/>
      <c r="G301" s="302"/>
      <c r="H301" s="311"/>
      <c r="I301" s="312"/>
      <c r="J301" s="311"/>
    </row>
    <row r="302" spans="1:18" ht="15">
      <c r="A302" s="293">
        <v>40</v>
      </c>
      <c r="B302" s="299" t="s">
        <v>639</v>
      </c>
      <c r="C302" s="311"/>
      <c r="D302" s="311"/>
      <c r="E302" s="312"/>
      <c r="F302" s="314"/>
      <c r="G302" s="302"/>
      <c r="H302" s="311"/>
      <c r="I302" s="311"/>
      <c r="J302" s="311"/>
    </row>
    <row r="303" spans="1:18" ht="114">
      <c r="A303" s="5">
        <v>1</v>
      </c>
      <c r="B303" s="316" t="s">
        <v>17</v>
      </c>
      <c r="C303" s="311"/>
      <c r="D303" s="311"/>
      <c r="E303" s="312"/>
      <c r="F303" s="314"/>
      <c r="G303" s="311"/>
      <c r="H303" s="311"/>
      <c r="I303" s="341"/>
      <c r="J303" s="341"/>
    </row>
    <row r="304" spans="1:18">
      <c r="A304" s="5"/>
      <c r="B304" s="316" t="s">
        <v>640</v>
      </c>
      <c r="C304" s="315">
        <v>1</v>
      </c>
      <c r="D304" s="316" t="s">
        <v>1</v>
      </c>
      <c r="E304" s="317">
        <v>219603</v>
      </c>
      <c r="F304" s="314">
        <v>219603</v>
      </c>
      <c r="G304" s="302">
        <v>1</v>
      </c>
      <c r="H304" s="311" t="s">
        <v>1</v>
      </c>
      <c r="I304" s="341"/>
      <c r="J304" s="341"/>
    </row>
    <row r="305" spans="1:10">
      <c r="A305" s="5"/>
      <c r="B305" s="316" t="s">
        <v>18</v>
      </c>
      <c r="C305" s="311"/>
      <c r="D305" s="311"/>
      <c r="E305" s="317"/>
      <c r="F305" s="314"/>
      <c r="G305" s="311"/>
      <c r="H305" s="311"/>
      <c r="I305" s="341"/>
      <c r="J305" s="341"/>
    </row>
    <row r="306" spans="1:10" ht="42.75">
      <c r="A306" s="5">
        <v>2</v>
      </c>
      <c r="B306" s="316" t="s">
        <v>19</v>
      </c>
      <c r="C306" s="315">
        <v>140</v>
      </c>
      <c r="D306" s="316" t="s">
        <v>1</v>
      </c>
      <c r="E306" s="317">
        <v>3779</v>
      </c>
      <c r="F306" s="314">
        <v>529060</v>
      </c>
      <c r="G306" s="302">
        <v>144</v>
      </c>
      <c r="H306" s="311" t="s">
        <v>1</v>
      </c>
      <c r="I306" s="341"/>
      <c r="J306" s="341"/>
    </row>
    <row r="307" spans="1:10">
      <c r="A307" s="5"/>
      <c r="B307" s="316" t="s">
        <v>20</v>
      </c>
      <c r="C307" s="311"/>
      <c r="D307" s="311"/>
      <c r="E307" s="317"/>
      <c r="F307" s="314"/>
      <c r="G307" s="311"/>
      <c r="H307" s="311"/>
      <c r="I307" s="341"/>
      <c r="J307" s="341"/>
    </row>
    <row r="308" spans="1:10" ht="28.5">
      <c r="A308" s="5">
        <v>3</v>
      </c>
      <c r="B308" s="316" t="s">
        <v>641</v>
      </c>
      <c r="C308" s="315">
        <v>6</v>
      </c>
      <c r="D308" s="316" t="s">
        <v>1</v>
      </c>
      <c r="E308" s="317">
        <v>2824</v>
      </c>
      <c r="F308" s="314">
        <v>16944</v>
      </c>
      <c r="G308" s="311">
        <v>6</v>
      </c>
      <c r="H308" s="311" t="s">
        <v>1</v>
      </c>
      <c r="I308" s="341"/>
      <c r="J308" s="341"/>
    </row>
    <row r="309" spans="1:10">
      <c r="A309" s="5"/>
      <c r="B309" s="316" t="s">
        <v>21</v>
      </c>
      <c r="C309" s="311"/>
      <c r="D309" s="311"/>
      <c r="E309" s="317"/>
      <c r="F309" s="314"/>
      <c r="G309" s="302"/>
      <c r="H309" s="311"/>
      <c r="I309" s="341"/>
      <c r="J309" s="341"/>
    </row>
    <row r="310" spans="1:10" ht="28.5">
      <c r="A310" s="5">
        <v>4</v>
      </c>
      <c r="B310" s="316" t="s">
        <v>22</v>
      </c>
      <c r="C310" s="315">
        <v>4</v>
      </c>
      <c r="D310" s="316" t="s">
        <v>1</v>
      </c>
      <c r="E310" s="317">
        <v>3634</v>
      </c>
      <c r="F310" s="314">
        <v>14536</v>
      </c>
      <c r="G310" s="311">
        <v>4</v>
      </c>
      <c r="H310" s="311" t="s">
        <v>1</v>
      </c>
      <c r="I310" s="341"/>
      <c r="J310" s="341"/>
    </row>
    <row r="311" spans="1:10">
      <c r="A311" s="5"/>
      <c r="B311" s="316" t="s">
        <v>23</v>
      </c>
      <c r="C311" s="311"/>
      <c r="D311" s="311"/>
      <c r="E311" s="317"/>
      <c r="F311" s="314"/>
      <c r="G311" s="302"/>
      <c r="H311" s="311"/>
      <c r="I311" s="341"/>
      <c r="J311" s="341"/>
    </row>
    <row r="312" spans="1:10" ht="28.5">
      <c r="A312" s="5">
        <v>5</v>
      </c>
      <c r="B312" s="316" t="s">
        <v>24</v>
      </c>
      <c r="C312" s="315">
        <v>4</v>
      </c>
      <c r="D312" s="316" t="s">
        <v>25</v>
      </c>
      <c r="E312" s="317">
        <v>3634</v>
      </c>
      <c r="F312" s="314">
        <v>14536</v>
      </c>
      <c r="G312" s="302">
        <v>4</v>
      </c>
      <c r="H312" s="311" t="s">
        <v>25</v>
      </c>
      <c r="I312" s="341"/>
      <c r="J312" s="341"/>
    </row>
    <row r="313" spans="1:10">
      <c r="A313" s="5"/>
      <c r="B313" s="316" t="s">
        <v>26</v>
      </c>
      <c r="C313" s="311"/>
      <c r="D313" s="311"/>
      <c r="E313" s="312"/>
      <c r="F313" s="314"/>
      <c r="G313" s="302"/>
      <c r="H313" s="311"/>
      <c r="I313" s="341"/>
      <c r="J313" s="341"/>
    </row>
    <row r="314" spans="1:10" ht="42.75">
      <c r="A314" s="5">
        <v>6</v>
      </c>
      <c r="B314" s="316" t="s">
        <v>27</v>
      </c>
      <c r="C314" s="311"/>
      <c r="D314" s="311"/>
      <c r="E314" s="312"/>
      <c r="F314" s="314"/>
      <c r="G314" s="302"/>
      <c r="H314" s="311"/>
      <c r="I314" s="341"/>
      <c r="J314" s="341"/>
    </row>
    <row r="315" spans="1:10">
      <c r="A315" s="5"/>
      <c r="B315" s="319" t="s">
        <v>642</v>
      </c>
      <c r="C315" s="318">
        <v>500</v>
      </c>
      <c r="D315" s="319" t="s">
        <v>3</v>
      </c>
      <c r="E315" s="320">
        <v>134</v>
      </c>
      <c r="F315" s="314">
        <v>67000</v>
      </c>
      <c r="G315" s="302">
        <v>500</v>
      </c>
      <c r="H315" s="311" t="s">
        <v>3</v>
      </c>
      <c r="I315" s="341"/>
      <c r="J315" s="341"/>
    </row>
    <row r="316" spans="1:10" ht="105.75" customHeight="1">
      <c r="A316" s="5"/>
      <c r="B316" s="316" t="s">
        <v>28</v>
      </c>
      <c r="C316" s="315">
        <v>500</v>
      </c>
      <c r="D316" s="316" t="s">
        <v>3</v>
      </c>
      <c r="E316" s="317">
        <v>171</v>
      </c>
      <c r="F316" s="314">
        <v>85500</v>
      </c>
      <c r="G316" s="302">
        <v>500</v>
      </c>
      <c r="H316" s="311" t="s">
        <v>3</v>
      </c>
      <c r="I316" s="341"/>
      <c r="J316" s="341"/>
    </row>
    <row r="317" spans="1:10" ht="48" customHeight="1">
      <c r="A317" s="5">
        <v>7</v>
      </c>
      <c r="B317" s="316" t="s">
        <v>643</v>
      </c>
      <c r="C317" s="315">
        <v>10</v>
      </c>
      <c r="D317" s="316" t="s">
        <v>1</v>
      </c>
      <c r="E317" s="317">
        <v>10676</v>
      </c>
      <c r="F317" s="314">
        <v>106760</v>
      </c>
      <c r="G317" s="302">
        <v>10</v>
      </c>
      <c r="H317" s="311" t="s">
        <v>1</v>
      </c>
      <c r="I317" s="341"/>
      <c r="J317" s="341"/>
    </row>
    <row r="318" spans="1:10" ht="63.75" customHeight="1">
      <c r="A318" s="5">
        <v>8</v>
      </c>
      <c r="B318" s="316" t="s">
        <v>644</v>
      </c>
      <c r="C318" s="315">
        <v>3</v>
      </c>
      <c r="D318" s="316" t="s">
        <v>1</v>
      </c>
      <c r="E318" s="317">
        <v>3553</v>
      </c>
      <c r="F318" s="314">
        <v>10659</v>
      </c>
      <c r="G318" s="302">
        <v>3</v>
      </c>
      <c r="H318" s="311" t="s">
        <v>1</v>
      </c>
      <c r="I318" s="341"/>
      <c r="J318" s="341"/>
    </row>
    <row r="319" spans="1:10" ht="28.5">
      <c r="A319" s="5">
        <v>9</v>
      </c>
      <c r="B319" s="316" t="s">
        <v>645</v>
      </c>
      <c r="C319" s="315">
        <v>11</v>
      </c>
      <c r="D319" s="316" t="s">
        <v>1</v>
      </c>
      <c r="E319" s="317">
        <v>3452</v>
      </c>
      <c r="F319" s="314">
        <v>37972</v>
      </c>
      <c r="G319" s="302">
        <v>11</v>
      </c>
      <c r="H319" s="311" t="s">
        <v>1</v>
      </c>
      <c r="I319" s="341"/>
      <c r="J319" s="341"/>
    </row>
    <row r="320" spans="1:10" ht="42.75">
      <c r="A320" s="5">
        <v>10</v>
      </c>
      <c r="B320" s="340" t="s">
        <v>666</v>
      </c>
      <c r="C320" s="315"/>
      <c r="D320" s="316"/>
      <c r="E320" s="317"/>
      <c r="F320" s="314"/>
      <c r="G320" s="302">
        <v>72</v>
      </c>
      <c r="H320" s="311" t="s">
        <v>1</v>
      </c>
      <c r="I320" s="341"/>
      <c r="J320" s="341"/>
    </row>
    <row r="321" spans="1:10">
      <c r="A321" s="5"/>
      <c r="B321" s="340"/>
      <c r="C321" s="315"/>
      <c r="D321" s="340"/>
      <c r="E321" s="317"/>
      <c r="F321" s="314"/>
      <c r="G321" s="302"/>
      <c r="H321" s="311"/>
      <c r="I321" s="341"/>
      <c r="J321" s="341"/>
    </row>
    <row r="322" spans="1:10">
      <c r="A322" s="5"/>
      <c r="B322" s="340"/>
      <c r="C322" s="315"/>
      <c r="D322" s="340"/>
      <c r="E322" s="317"/>
      <c r="F322" s="314"/>
      <c r="G322" s="302"/>
      <c r="H322" s="311"/>
      <c r="I322" s="341"/>
      <c r="J322" s="341"/>
    </row>
    <row r="323" spans="1:10" ht="15">
      <c r="A323" s="302"/>
      <c r="B323" s="322" t="s">
        <v>659</v>
      </c>
      <c r="C323" s="311"/>
      <c r="D323" s="311"/>
      <c r="E323" s="311"/>
      <c r="F323" s="323">
        <v>1102570</v>
      </c>
      <c r="G323" s="302"/>
      <c r="H323" s="311"/>
      <c r="I323" s="311"/>
      <c r="J323" s="279"/>
    </row>
    <row r="324" spans="1:10" ht="15">
      <c r="A324" s="302"/>
      <c r="B324" s="322"/>
      <c r="C324" s="311"/>
      <c r="D324" s="311"/>
      <c r="E324" s="311"/>
      <c r="F324" s="323"/>
      <c r="G324" s="302"/>
      <c r="H324" s="311"/>
      <c r="I324" s="311"/>
      <c r="J324" s="311"/>
    </row>
    <row r="325" spans="1:10" ht="15">
      <c r="A325" s="302">
        <v>41</v>
      </c>
      <c r="B325" s="294" t="s">
        <v>646</v>
      </c>
      <c r="C325" s="311"/>
      <c r="D325" s="311"/>
      <c r="E325" s="311"/>
      <c r="F325" s="311"/>
      <c r="G325" s="302"/>
      <c r="H325" s="311"/>
      <c r="I325" s="311"/>
      <c r="J325" s="311"/>
    </row>
    <row r="326" spans="1:10">
      <c r="A326" s="302"/>
      <c r="B326" s="311"/>
      <c r="C326" s="311"/>
      <c r="D326" s="311"/>
      <c r="E326" s="311"/>
      <c r="F326" s="311"/>
      <c r="G326" s="302"/>
      <c r="H326" s="311"/>
      <c r="I326" s="311"/>
      <c r="J326" s="311"/>
    </row>
    <row r="327" spans="1:10" ht="15">
      <c r="A327" s="324"/>
      <c r="B327" s="325" t="s">
        <v>647</v>
      </c>
      <c r="C327" s="326"/>
      <c r="D327" s="327"/>
      <c r="E327" s="328"/>
      <c r="F327" s="328"/>
      <c r="G327" s="302"/>
      <c r="H327" s="311"/>
      <c r="I327" s="311"/>
      <c r="J327" s="311"/>
    </row>
    <row r="328" spans="1:10" ht="15">
      <c r="A328" s="324">
        <v>1</v>
      </c>
      <c r="B328" s="331" t="s">
        <v>648</v>
      </c>
      <c r="C328" s="326"/>
      <c r="D328" s="330"/>
      <c r="E328" s="328"/>
      <c r="F328" s="328"/>
      <c r="G328" s="302"/>
      <c r="H328" s="341"/>
      <c r="I328" s="341"/>
      <c r="J328" s="341"/>
    </row>
    <row r="329" spans="1:10" ht="42.75">
      <c r="A329" s="324"/>
      <c r="B329" s="332" t="s">
        <v>649</v>
      </c>
      <c r="C329" s="326" t="s">
        <v>650</v>
      </c>
      <c r="D329" s="330">
        <v>220</v>
      </c>
      <c r="E329" s="328">
        <v>4500</v>
      </c>
      <c r="F329" s="328">
        <v>990000</v>
      </c>
      <c r="G329" s="302">
        <v>220</v>
      </c>
      <c r="H329" s="341" t="s">
        <v>691</v>
      </c>
      <c r="I329" s="341"/>
      <c r="J329" s="341"/>
    </row>
    <row r="330" spans="1:10">
      <c r="A330" s="324"/>
      <c r="B330" s="329"/>
      <c r="C330" s="326"/>
      <c r="D330" s="327"/>
      <c r="E330" s="328"/>
      <c r="F330" s="328"/>
      <c r="G330" s="302"/>
      <c r="H330" s="341"/>
      <c r="I330" s="341"/>
      <c r="J330" s="341"/>
    </row>
    <row r="331" spans="1:10" ht="15">
      <c r="A331" s="324"/>
      <c r="B331" s="322" t="s">
        <v>660</v>
      </c>
      <c r="C331" s="333"/>
      <c r="D331" s="334"/>
      <c r="E331" s="335"/>
      <c r="F331" s="323">
        <v>1072750</v>
      </c>
      <c r="G331" s="302"/>
      <c r="H331" s="341"/>
      <c r="I331" s="341"/>
      <c r="J331" s="279"/>
    </row>
  </sheetData>
  <mergeCells count="1">
    <mergeCell ref="B244:I244"/>
  </mergeCells>
  <dataValidations disablePrompts="1" count="3">
    <dataValidation allowBlank="1" showInputMessage="1" showErrorMessage="1" promptTitle="Item Description" prompt="Please enter Item Description in text" sqref="B141 B144 B146 B320"/>
    <dataValidation allowBlank="1" showInputMessage="1" showErrorMessage="1" promptTitle="Units" prompt="Please enter Units in text" sqref="D141 D143:D144 D146"/>
    <dataValidation type="decimal" allowBlank="1" showInputMessage="1" showErrorMessage="1" errorTitle="Invalid Entry" error="Only Numeric Values are allowed. " promptTitle="Quantity" prompt="Please enter the Quantity for this item. " sqref="C141 C143:C144 C146">
      <formula1>0</formula1>
      <formula2>999999999999999</formula2>
    </dataValidation>
  </dataValidations>
  <printOptions horizontalCentered="1" gridLines="1"/>
  <pageMargins left="0.20866141699999999" right="0.20866141699999999" top="0.74803149606299202" bottom="0.74803149606299202" header="0.31496062992126" footer="0.31496062992126"/>
  <pageSetup paperSize="9" scale="95" orientation="portrait" r:id="rId1"/>
  <headerFooter scaleWithDoc="0" alignWithMargins="0">
    <oddHeader>&amp;LSILPARUPAArchitects &amp;&amp; Engineers&amp;RSBI Life Vijayawada</oddHeader>
    <oddFooter>&amp;LEle.est.&amp;C&amp;P&amp;R&amp;N</oddFooter>
  </headerFooter>
</worksheet>
</file>

<file path=xl/worksheets/sheet2.xml><?xml version="1.0" encoding="utf-8"?>
<worksheet xmlns="http://schemas.openxmlformats.org/spreadsheetml/2006/main" xmlns:r="http://schemas.openxmlformats.org/officeDocument/2006/relationships">
  <dimension ref="A2:M1918"/>
  <sheetViews>
    <sheetView topLeftCell="A1900" workbookViewId="0">
      <selection activeCell="B410" sqref="B410:M410"/>
    </sheetView>
  </sheetViews>
  <sheetFormatPr defaultRowHeight="14.25"/>
  <cols>
    <col min="1" max="1" width="9.28515625" style="1" bestFit="1" customWidth="1"/>
    <col min="2" max="2" width="65.28515625" style="1" bestFit="1" customWidth="1"/>
    <col min="3" max="3" width="9.140625" style="1"/>
    <col min="4" max="4" width="9.28515625" style="1" bestFit="1" customWidth="1"/>
    <col min="5" max="5" width="9.5703125" style="1" bestFit="1" customWidth="1"/>
    <col min="6" max="6" width="9.28515625" style="1" bestFit="1" customWidth="1"/>
    <col min="7" max="7" width="9.5703125" style="1" bestFit="1" customWidth="1"/>
    <col min="8" max="8" width="9.28515625" style="1" bestFit="1" customWidth="1"/>
    <col min="9" max="9" width="9.5703125" style="1" bestFit="1" customWidth="1"/>
    <col min="10" max="10" width="9.28515625" style="1" bestFit="1" customWidth="1"/>
    <col min="11" max="11" width="9.5703125" style="1" bestFit="1" customWidth="1"/>
    <col min="12" max="12" width="13.7109375" style="1" bestFit="1" customWidth="1"/>
    <col min="13" max="13" width="10.7109375" style="1" bestFit="1" customWidth="1"/>
    <col min="14" max="16384" width="9.140625" style="1"/>
  </cols>
  <sheetData>
    <row r="2" spans="1:13" ht="15">
      <c r="A2" s="387" t="s">
        <v>431</v>
      </c>
      <c r="B2" s="387"/>
      <c r="C2" s="387"/>
      <c r="D2" s="387"/>
      <c r="E2" s="387"/>
      <c r="F2" s="387"/>
      <c r="G2" s="387"/>
      <c r="H2" s="387"/>
      <c r="I2" s="387"/>
      <c r="J2" s="387"/>
      <c r="K2" s="387"/>
      <c r="L2" s="387"/>
      <c r="M2" s="387"/>
    </row>
    <row r="3" spans="1:13" ht="15">
      <c r="A3" s="396" t="s">
        <v>44</v>
      </c>
      <c r="B3" s="396"/>
      <c r="C3" s="117"/>
      <c r="D3" s="117"/>
      <c r="E3" s="117"/>
      <c r="F3" s="117"/>
      <c r="G3" s="117"/>
      <c r="H3" s="117"/>
      <c r="I3" s="117"/>
      <c r="J3" s="117"/>
      <c r="K3" s="117"/>
      <c r="L3" s="117"/>
      <c r="M3" s="117"/>
    </row>
    <row r="4" spans="1:13" ht="99.75">
      <c r="A4" s="118" t="s">
        <v>45</v>
      </c>
      <c r="B4" s="119" t="s">
        <v>0</v>
      </c>
      <c r="C4" s="120"/>
      <c r="D4" s="120"/>
      <c r="E4" s="120"/>
      <c r="F4" s="120"/>
      <c r="G4" s="120"/>
      <c r="H4" s="120"/>
      <c r="I4" s="120"/>
      <c r="J4" s="120"/>
      <c r="K4" s="120"/>
      <c r="L4" s="120"/>
      <c r="M4" s="120"/>
    </row>
    <row r="5" spans="1:13" ht="15">
      <c r="A5" s="120"/>
      <c r="B5" s="73"/>
      <c r="C5" s="120"/>
      <c r="D5" s="120"/>
      <c r="E5" s="120"/>
      <c r="F5" s="120"/>
      <c r="G5" s="120"/>
      <c r="H5" s="120"/>
      <c r="I5" s="120"/>
      <c r="J5" s="120"/>
      <c r="K5" s="120"/>
      <c r="L5" s="120"/>
      <c r="M5" s="120"/>
    </row>
    <row r="6" spans="1:13" ht="15">
      <c r="A6" s="121"/>
      <c r="B6" s="122" t="s">
        <v>46</v>
      </c>
      <c r="C6" s="123"/>
      <c r="D6" s="123"/>
      <c r="E6" s="123"/>
      <c r="F6" s="124"/>
      <c r="G6" s="123"/>
      <c r="H6" s="125"/>
      <c r="I6" s="123"/>
      <c r="J6" s="125"/>
      <c r="K6" s="123"/>
      <c r="L6" s="123"/>
      <c r="M6" s="126"/>
    </row>
    <row r="7" spans="1:13" ht="15">
      <c r="A7" s="121"/>
      <c r="B7" s="122" t="s">
        <v>373</v>
      </c>
      <c r="C7" s="123"/>
      <c r="D7" s="123"/>
      <c r="E7" s="123"/>
      <c r="F7" s="124"/>
      <c r="G7" s="123"/>
      <c r="H7" s="125"/>
      <c r="I7" s="123"/>
      <c r="J7" s="125"/>
      <c r="K7" s="123"/>
      <c r="L7" s="123"/>
      <c r="M7" s="126"/>
    </row>
    <row r="8" spans="1:13">
      <c r="A8" s="121"/>
      <c r="B8" s="127" t="s">
        <v>374</v>
      </c>
      <c r="C8" s="123"/>
      <c r="D8" s="123"/>
      <c r="E8" s="123"/>
      <c r="F8" s="124"/>
      <c r="G8" s="123"/>
      <c r="H8" s="125"/>
      <c r="I8" s="123"/>
      <c r="J8" s="125"/>
      <c r="K8" s="123"/>
      <c r="L8" s="123"/>
      <c r="M8" s="126"/>
    </row>
    <row r="9" spans="1:13" ht="15">
      <c r="A9" s="128" t="s">
        <v>47</v>
      </c>
      <c r="B9" s="129" t="s">
        <v>48</v>
      </c>
      <c r="C9" s="118" t="s">
        <v>49</v>
      </c>
      <c r="D9" s="118" t="s">
        <v>50</v>
      </c>
      <c r="E9" s="118" t="s">
        <v>51</v>
      </c>
      <c r="F9" s="130" t="s">
        <v>52</v>
      </c>
      <c r="G9" s="118" t="s">
        <v>53</v>
      </c>
      <c r="H9" s="131" t="s">
        <v>54</v>
      </c>
      <c r="I9" s="118" t="s">
        <v>55</v>
      </c>
      <c r="J9" s="131" t="s">
        <v>56</v>
      </c>
      <c r="K9" s="118" t="s">
        <v>57</v>
      </c>
      <c r="L9" s="118" t="s">
        <v>58</v>
      </c>
      <c r="M9" s="132" t="s">
        <v>59</v>
      </c>
    </row>
    <row r="10" spans="1:13">
      <c r="A10" s="121">
        <v>1</v>
      </c>
      <c r="B10" s="123" t="s">
        <v>375</v>
      </c>
      <c r="C10" s="123" t="s">
        <v>60</v>
      </c>
      <c r="D10" s="123">
        <v>13.15</v>
      </c>
      <c r="E10" s="133">
        <f>'BASIC RATES'!D6</f>
        <v>14.777777777777779</v>
      </c>
      <c r="F10" s="124">
        <v>0.3</v>
      </c>
      <c r="G10" s="126">
        <f t="shared" ref="G10:G20" si="0">SUM(E10-(E10*F10))</f>
        <v>10.344444444444445</v>
      </c>
      <c r="H10" s="134"/>
      <c r="I10" s="126"/>
      <c r="J10" s="125"/>
      <c r="K10" s="126">
        <f t="shared" ref="K10:K13" si="1">SUM(G10+I10)*J10</f>
        <v>0</v>
      </c>
      <c r="L10" s="126">
        <f t="shared" ref="L10:L20" si="2">G10+I10+K10</f>
        <v>10.344444444444445</v>
      </c>
      <c r="M10" s="126">
        <f t="shared" ref="M10:M20" si="3">(D10*L10)</f>
        <v>136.02944444444447</v>
      </c>
    </row>
    <row r="11" spans="1:13">
      <c r="A11" s="121"/>
      <c r="B11" s="123" t="s">
        <v>376</v>
      </c>
      <c r="C11" s="123"/>
      <c r="D11" s="123"/>
      <c r="E11" s="133"/>
      <c r="F11" s="124"/>
      <c r="G11" s="126"/>
      <c r="H11" s="134"/>
      <c r="I11" s="126"/>
      <c r="J11" s="125"/>
      <c r="K11" s="126"/>
      <c r="L11" s="126"/>
      <c r="M11" s="126"/>
    </row>
    <row r="12" spans="1:13">
      <c r="A12" s="121"/>
      <c r="B12" s="123" t="s">
        <v>377</v>
      </c>
      <c r="C12" s="123"/>
      <c r="D12" s="123"/>
      <c r="E12" s="133"/>
      <c r="F12" s="124"/>
      <c r="G12" s="126"/>
      <c r="H12" s="134"/>
      <c r="I12" s="126"/>
      <c r="J12" s="125"/>
      <c r="K12" s="126"/>
      <c r="L12" s="126"/>
      <c r="M12" s="126"/>
    </row>
    <row r="13" spans="1:13">
      <c r="A13" s="121">
        <v>2</v>
      </c>
      <c r="B13" s="123" t="s">
        <v>380</v>
      </c>
      <c r="C13" s="123" t="s">
        <v>60</v>
      </c>
      <c r="D13" s="123">
        <v>4.7300000000000004</v>
      </c>
      <c r="E13" s="126">
        <v>31.53</v>
      </c>
      <c r="F13" s="124">
        <v>0.3</v>
      </c>
      <c r="G13" s="126">
        <f t="shared" si="0"/>
        <v>22.071000000000002</v>
      </c>
      <c r="H13" s="134"/>
      <c r="I13" s="126"/>
      <c r="J13" s="135">
        <v>0.05</v>
      </c>
      <c r="K13" s="126">
        <f t="shared" si="1"/>
        <v>1.10355</v>
      </c>
      <c r="L13" s="126">
        <f t="shared" si="2"/>
        <v>23.17455</v>
      </c>
      <c r="M13" s="126">
        <f t="shared" si="3"/>
        <v>109.6156215</v>
      </c>
    </row>
    <row r="14" spans="1:13">
      <c r="A14" s="121"/>
      <c r="B14" s="123" t="s">
        <v>378</v>
      </c>
      <c r="C14" s="123"/>
      <c r="D14" s="123"/>
      <c r="E14" s="126"/>
      <c r="F14" s="124"/>
      <c r="G14" s="126"/>
      <c r="H14" s="134"/>
      <c r="I14" s="126"/>
      <c r="J14" s="135"/>
      <c r="K14" s="126"/>
      <c r="L14" s="126"/>
      <c r="M14" s="126"/>
    </row>
    <row r="15" spans="1:13">
      <c r="A15" s="121">
        <v>3</v>
      </c>
      <c r="B15" s="123" t="s">
        <v>379</v>
      </c>
      <c r="C15" s="123" t="s">
        <v>63</v>
      </c>
      <c r="D15" s="123">
        <v>1</v>
      </c>
      <c r="E15" s="133">
        <v>8.85</v>
      </c>
      <c r="F15" s="124">
        <v>0.3</v>
      </c>
      <c r="G15" s="126">
        <f t="shared" ref="G15" si="4">SUM(E15-(E15*F15))</f>
        <v>6.1950000000000003</v>
      </c>
      <c r="H15" s="134"/>
      <c r="I15" s="126"/>
      <c r="J15" s="135">
        <v>0.05</v>
      </c>
      <c r="K15" s="126">
        <f t="shared" ref="K15" si="5">SUM(G15+I15)*J15</f>
        <v>0.30975000000000003</v>
      </c>
      <c r="L15" s="126">
        <f t="shared" ref="L15" si="6">G15+I15+K15</f>
        <v>6.5047500000000005</v>
      </c>
      <c r="M15" s="126">
        <f t="shared" ref="M15" si="7">(D15*L15)</f>
        <v>6.5047500000000005</v>
      </c>
    </row>
    <row r="16" spans="1:13">
      <c r="A16" s="121">
        <v>4</v>
      </c>
      <c r="B16" s="123" t="s">
        <v>381</v>
      </c>
      <c r="C16" s="123" t="s">
        <v>63</v>
      </c>
      <c r="D16" s="123">
        <v>2</v>
      </c>
      <c r="E16" s="133">
        <v>0.3</v>
      </c>
      <c r="F16" s="124">
        <v>0.3</v>
      </c>
      <c r="G16" s="126">
        <f t="shared" ref="G16:G17" si="8">SUM(E16-(E16*F16))</f>
        <v>0.21</v>
      </c>
      <c r="H16" s="134"/>
      <c r="I16" s="126"/>
      <c r="J16" s="135">
        <v>0.05</v>
      </c>
      <c r="K16" s="126">
        <f t="shared" ref="K16:K17" si="9">SUM(G16+I16)*J16</f>
        <v>1.0500000000000001E-2</v>
      </c>
      <c r="L16" s="126">
        <f t="shared" ref="L16:L17" si="10">G16+I16+K16</f>
        <v>0.2205</v>
      </c>
      <c r="M16" s="126">
        <f t="shared" ref="M16:M17" si="11">(D16*L16)</f>
        <v>0.441</v>
      </c>
    </row>
    <row r="17" spans="1:13">
      <c r="A17" s="121">
        <v>5</v>
      </c>
      <c r="B17" s="123" t="s">
        <v>382</v>
      </c>
      <c r="C17" s="123" t="s">
        <v>63</v>
      </c>
      <c r="D17" s="123">
        <v>9</v>
      </c>
      <c r="E17" s="133">
        <v>2</v>
      </c>
      <c r="F17" s="124">
        <v>0.3</v>
      </c>
      <c r="G17" s="126">
        <f t="shared" si="8"/>
        <v>1.4</v>
      </c>
      <c r="H17" s="134"/>
      <c r="I17" s="126"/>
      <c r="J17" s="135">
        <v>0.05</v>
      </c>
      <c r="K17" s="126">
        <f t="shared" si="9"/>
        <v>6.9999999999999993E-2</v>
      </c>
      <c r="L17" s="126">
        <f t="shared" si="10"/>
        <v>1.47</v>
      </c>
      <c r="M17" s="126">
        <f t="shared" si="11"/>
        <v>13.23</v>
      </c>
    </row>
    <row r="18" spans="1:13">
      <c r="A18" s="121">
        <v>6</v>
      </c>
      <c r="B18" s="123" t="s">
        <v>383</v>
      </c>
      <c r="C18" s="123" t="s">
        <v>63</v>
      </c>
      <c r="D18" s="123">
        <v>1</v>
      </c>
      <c r="E18" s="133">
        <v>26.47</v>
      </c>
      <c r="F18" s="124">
        <v>0.3</v>
      </c>
      <c r="G18" s="126">
        <f t="shared" ref="G18" si="12">SUM(E18-(E18*F18))</f>
        <v>18.529</v>
      </c>
      <c r="H18" s="134"/>
      <c r="I18" s="126"/>
      <c r="J18" s="135">
        <v>0.05</v>
      </c>
      <c r="K18" s="126">
        <f t="shared" ref="K18" si="13">SUM(G18+I18)*J18</f>
        <v>0.92645</v>
      </c>
      <c r="L18" s="126">
        <f t="shared" ref="L18" si="14">G18+I18+K18</f>
        <v>19.455449999999999</v>
      </c>
      <c r="M18" s="126">
        <f t="shared" ref="M18" si="15">(D18*L18)</f>
        <v>19.455449999999999</v>
      </c>
    </row>
    <row r="19" spans="1:13">
      <c r="A19" s="121">
        <v>7</v>
      </c>
      <c r="B19" s="123" t="s">
        <v>384</v>
      </c>
      <c r="C19" s="123" t="s">
        <v>63</v>
      </c>
      <c r="D19" s="123">
        <v>0.5</v>
      </c>
      <c r="E19" s="133">
        <v>90</v>
      </c>
      <c r="F19" s="124">
        <v>0.3</v>
      </c>
      <c r="G19" s="126">
        <f t="shared" si="0"/>
        <v>63</v>
      </c>
      <c r="H19" s="134"/>
      <c r="I19" s="126"/>
      <c r="J19" s="125"/>
      <c r="K19" s="126"/>
      <c r="L19" s="126">
        <f t="shared" si="2"/>
        <v>63</v>
      </c>
      <c r="M19" s="126">
        <f t="shared" si="3"/>
        <v>31.5</v>
      </c>
    </row>
    <row r="20" spans="1:13">
      <c r="A20" s="121">
        <v>8</v>
      </c>
      <c r="B20" s="123" t="s">
        <v>308</v>
      </c>
      <c r="C20" s="123" t="s">
        <v>63</v>
      </c>
      <c r="D20" s="123">
        <v>0.5</v>
      </c>
      <c r="E20" s="133">
        <v>150</v>
      </c>
      <c r="F20" s="124">
        <v>0.3</v>
      </c>
      <c r="G20" s="126">
        <f t="shared" si="0"/>
        <v>105</v>
      </c>
      <c r="H20" s="134"/>
      <c r="I20" s="126"/>
      <c r="J20" s="125"/>
      <c r="K20" s="126"/>
      <c r="L20" s="126">
        <f t="shared" si="2"/>
        <v>105</v>
      </c>
      <c r="M20" s="126">
        <f t="shared" si="3"/>
        <v>52.5</v>
      </c>
    </row>
    <row r="21" spans="1:13">
      <c r="A21" s="121">
        <v>9</v>
      </c>
      <c r="B21" s="123" t="s">
        <v>62</v>
      </c>
      <c r="C21" s="123" t="s">
        <v>63</v>
      </c>
      <c r="D21" s="123">
        <v>1</v>
      </c>
      <c r="E21" s="133">
        <f>'BASIC RATES'!D45</f>
        <v>140</v>
      </c>
      <c r="F21" s="124">
        <v>0.3</v>
      </c>
      <c r="G21" s="126">
        <f>SUM(E21-(E21*F21))</f>
        <v>98</v>
      </c>
      <c r="H21" s="134"/>
      <c r="I21" s="126"/>
      <c r="J21" s="125"/>
      <c r="K21" s="126"/>
      <c r="L21" s="126">
        <f>G21+I21+K21</f>
        <v>98</v>
      </c>
      <c r="M21" s="126">
        <f>(D21*L21)</f>
        <v>98</v>
      </c>
    </row>
    <row r="22" spans="1:13">
      <c r="A22" s="121">
        <v>10</v>
      </c>
      <c r="B22" s="123" t="s">
        <v>272</v>
      </c>
      <c r="C22" s="123" t="s">
        <v>63</v>
      </c>
      <c r="D22" s="123">
        <v>1</v>
      </c>
      <c r="E22" s="133">
        <v>1</v>
      </c>
      <c r="F22" s="124">
        <v>0.3</v>
      </c>
      <c r="G22" s="126">
        <f t="shared" ref="G22:G23" si="16">SUM(E22-(E22*F22))</f>
        <v>0.7</v>
      </c>
      <c r="H22" s="134"/>
      <c r="I22" s="126"/>
      <c r="J22" s="125"/>
      <c r="K22" s="126"/>
      <c r="L22" s="126">
        <f t="shared" ref="L22:L23" si="17">G22+I22+K22</f>
        <v>0.7</v>
      </c>
      <c r="M22" s="126">
        <f t="shared" ref="M22:M23" si="18">(D22*L22)</f>
        <v>0.7</v>
      </c>
    </row>
    <row r="23" spans="1:13">
      <c r="A23" s="121">
        <v>11</v>
      </c>
      <c r="B23" s="123" t="s">
        <v>385</v>
      </c>
      <c r="C23" s="123" t="s">
        <v>63</v>
      </c>
      <c r="D23" s="123">
        <v>1</v>
      </c>
      <c r="E23" s="133">
        <v>4.5</v>
      </c>
      <c r="F23" s="124">
        <v>0.3</v>
      </c>
      <c r="G23" s="126">
        <f t="shared" si="16"/>
        <v>3.1500000000000004</v>
      </c>
      <c r="H23" s="134"/>
      <c r="I23" s="126"/>
      <c r="J23" s="125"/>
      <c r="K23" s="126"/>
      <c r="L23" s="126">
        <f t="shared" si="17"/>
        <v>3.1500000000000004</v>
      </c>
      <c r="M23" s="126">
        <f t="shared" si="18"/>
        <v>3.1500000000000004</v>
      </c>
    </row>
    <row r="24" spans="1:13">
      <c r="A24" s="121"/>
      <c r="B24" s="123" t="s">
        <v>67</v>
      </c>
      <c r="C24" s="123"/>
      <c r="D24" s="123"/>
      <c r="E24" s="126"/>
      <c r="F24" s="134"/>
      <c r="G24" s="126"/>
      <c r="H24" s="134"/>
      <c r="I24" s="126"/>
      <c r="J24" s="135"/>
      <c r="K24" s="126"/>
      <c r="L24" s="126"/>
      <c r="M24" s="126">
        <f>SUM(M10:M23)</f>
        <v>471.12626594444441</v>
      </c>
    </row>
    <row r="25" spans="1:13">
      <c r="A25" s="121">
        <v>12</v>
      </c>
      <c r="B25" s="123" t="s">
        <v>68</v>
      </c>
      <c r="C25" s="123"/>
      <c r="D25" s="123"/>
      <c r="E25" s="126"/>
      <c r="F25" s="134"/>
      <c r="G25" s="126"/>
      <c r="H25" s="134"/>
      <c r="I25" s="126"/>
      <c r="J25" s="135">
        <v>0.02</v>
      </c>
      <c r="K25" s="126"/>
      <c r="L25" s="126"/>
      <c r="M25" s="126">
        <f>M24*J25</f>
        <v>9.4225253188888889</v>
      </c>
    </row>
    <row r="26" spans="1:13">
      <c r="A26" s="121"/>
      <c r="B26" s="123"/>
      <c r="C26" s="123"/>
      <c r="D26" s="123"/>
      <c r="E26" s="126"/>
      <c r="F26" s="134"/>
      <c r="G26" s="126"/>
      <c r="H26" s="134"/>
      <c r="I26" s="126"/>
      <c r="J26" s="135"/>
      <c r="K26" s="126"/>
      <c r="L26" s="126"/>
      <c r="M26" s="126">
        <f>SUM(M24:M25)</f>
        <v>480.54879126333333</v>
      </c>
    </row>
    <row r="27" spans="1:13">
      <c r="A27" s="121">
        <v>13</v>
      </c>
      <c r="B27" s="123" t="s">
        <v>69</v>
      </c>
      <c r="C27" s="123"/>
      <c r="D27" s="123">
        <v>1</v>
      </c>
      <c r="E27" s="126"/>
      <c r="F27" s="134"/>
      <c r="G27" s="126">
        <f>G31</f>
        <v>440.8</v>
      </c>
      <c r="H27" s="136"/>
      <c r="I27" s="126">
        <f>G27+(G27*H27)</f>
        <v>440.8</v>
      </c>
      <c r="J27" s="135"/>
      <c r="K27" s="126">
        <f>I27*J27</f>
        <v>0</v>
      </c>
      <c r="L27" s="126">
        <f>K27+I27</f>
        <v>440.8</v>
      </c>
      <c r="M27" s="126">
        <f>L27*D27</f>
        <v>440.8</v>
      </c>
    </row>
    <row r="28" spans="1:13">
      <c r="A28" s="121"/>
      <c r="B28" s="137" t="s">
        <v>70</v>
      </c>
      <c r="C28" s="123" t="s">
        <v>71</v>
      </c>
      <c r="D28" s="137">
        <v>0.3</v>
      </c>
      <c r="E28" s="138">
        <v>579</v>
      </c>
      <c r="F28" s="123"/>
      <c r="G28" s="137">
        <f>E28*D28</f>
        <v>173.7</v>
      </c>
      <c r="H28" s="136"/>
      <c r="I28" s="126"/>
      <c r="J28" s="135"/>
      <c r="K28" s="126"/>
      <c r="L28" s="126"/>
      <c r="M28" s="126"/>
    </row>
    <row r="29" spans="1:13">
      <c r="A29" s="121"/>
      <c r="B29" s="137" t="s">
        <v>72</v>
      </c>
      <c r="C29" s="123" t="s">
        <v>71</v>
      </c>
      <c r="D29" s="137">
        <v>0.1</v>
      </c>
      <c r="E29" s="138">
        <v>579</v>
      </c>
      <c r="F29" s="123"/>
      <c r="G29" s="137">
        <f>E29*D29</f>
        <v>57.900000000000006</v>
      </c>
      <c r="H29" s="136"/>
      <c r="I29" s="126"/>
      <c r="J29" s="135"/>
      <c r="K29" s="126"/>
      <c r="L29" s="126"/>
      <c r="M29" s="126"/>
    </row>
    <row r="30" spans="1:13">
      <c r="A30" s="121"/>
      <c r="B30" s="137" t="s">
        <v>73</v>
      </c>
      <c r="C30" s="123" t="s">
        <v>71</v>
      </c>
      <c r="D30" s="137">
        <v>0.4</v>
      </c>
      <c r="E30" s="138">
        <v>523</v>
      </c>
      <c r="F30" s="123"/>
      <c r="G30" s="137">
        <f>E30*D30</f>
        <v>209.20000000000002</v>
      </c>
      <c r="H30" s="136"/>
      <c r="I30" s="126"/>
      <c r="J30" s="135"/>
      <c r="K30" s="126"/>
      <c r="L30" s="126"/>
      <c r="M30" s="126"/>
    </row>
    <row r="31" spans="1:13">
      <c r="A31" s="121"/>
      <c r="B31" s="123"/>
      <c r="C31" s="123"/>
      <c r="D31" s="123"/>
      <c r="E31" s="126"/>
      <c r="F31" s="134"/>
      <c r="G31" s="126">
        <f>SUM(G28:G30)</f>
        <v>440.8</v>
      </c>
      <c r="H31" s="136"/>
      <c r="I31" s="126"/>
      <c r="J31" s="135"/>
      <c r="K31" s="126"/>
      <c r="L31" s="126"/>
      <c r="M31" s="126"/>
    </row>
    <row r="32" spans="1:13">
      <c r="A32" s="121"/>
      <c r="B32" s="123"/>
      <c r="C32" s="123"/>
      <c r="D32" s="123"/>
      <c r="E32" s="126"/>
      <c r="F32" s="134"/>
      <c r="G32" s="126"/>
      <c r="H32" s="136"/>
      <c r="I32" s="126"/>
      <c r="J32" s="135"/>
      <c r="K32" s="126"/>
      <c r="L32" s="126"/>
      <c r="M32" s="126">
        <f>SUM(M26:M31)</f>
        <v>921.3487912633334</v>
      </c>
    </row>
    <row r="33" spans="1:13">
      <c r="A33" s="121">
        <v>14</v>
      </c>
      <c r="B33" s="123" t="s">
        <v>74</v>
      </c>
      <c r="C33" s="123"/>
      <c r="D33" s="123" t="s">
        <v>386</v>
      </c>
      <c r="E33" s="126"/>
      <c r="F33" s="134"/>
      <c r="G33" s="126"/>
      <c r="H33" s="134"/>
      <c r="I33" s="126"/>
      <c r="J33" s="135">
        <v>0.01</v>
      </c>
      <c r="K33" s="126"/>
      <c r="L33" s="126"/>
      <c r="M33" s="126">
        <f>M32*J33</f>
        <v>9.2134879126333349</v>
      </c>
    </row>
    <row r="34" spans="1:13">
      <c r="A34" s="121"/>
      <c r="B34" s="123"/>
      <c r="C34" s="123"/>
      <c r="D34" s="123"/>
      <c r="E34" s="126"/>
      <c r="F34" s="134"/>
      <c r="G34" s="126"/>
      <c r="H34" s="134"/>
      <c r="I34" s="126"/>
      <c r="J34" s="135"/>
      <c r="K34" s="126"/>
      <c r="L34" s="126"/>
      <c r="M34" s="126">
        <f>SUM(M32:M33)</f>
        <v>930.56227917596675</v>
      </c>
    </row>
    <row r="35" spans="1:13">
      <c r="A35" s="121">
        <v>15</v>
      </c>
      <c r="B35" s="123" t="s">
        <v>75</v>
      </c>
      <c r="C35" s="123"/>
      <c r="D35" s="123"/>
      <c r="E35" s="126"/>
      <c r="F35" s="134"/>
      <c r="G35" s="126"/>
      <c r="H35" s="134"/>
      <c r="I35" s="126"/>
      <c r="J35" s="135">
        <v>0.15</v>
      </c>
      <c r="K35" s="126"/>
      <c r="L35" s="126"/>
      <c r="M35" s="126">
        <f>M34*J35</f>
        <v>139.584341876395</v>
      </c>
    </row>
    <row r="36" spans="1:13">
      <c r="A36" s="121"/>
      <c r="B36" s="123"/>
      <c r="C36" s="123"/>
      <c r="D36" s="123"/>
      <c r="E36" s="126"/>
      <c r="F36" s="134"/>
      <c r="G36" s="126"/>
      <c r="H36" s="134"/>
      <c r="I36" s="126"/>
      <c r="J36" s="135"/>
      <c r="K36" s="126"/>
      <c r="L36" s="126"/>
      <c r="M36" s="126">
        <f>SUM(M34:M35)</f>
        <v>1070.1466210523618</v>
      </c>
    </row>
    <row r="37" spans="1:13">
      <c r="A37" s="121">
        <v>16</v>
      </c>
      <c r="B37" s="123" t="s">
        <v>76</v>
      </c>
      <c r="C37" s="123"/>
      <c r="D37" s="123"/>
      <c r="E37" s="126"/>
      <c r="F37" s="134"/>
      <c r="G37" s="126"/>
      <c r="H37" s="134"/>
      <c r="I37" s="126"/>
      <c r="J37" s="135">
        <v>0.01</v>
      </c>
      <c r="K37" s="126"/>
      <c r="L37" s="126"/>
      <c r="M37" s="126">
        <f>M36*J37</f>
        <v>10.701466210523618</v>
      </c>
    </row>
    <row r="38" spans="1:13">
      <c r="A38" s="121"/>
      <c r="B38" s="123"/>
      <c r="C38" s="123"/>
      <c r="D38" s="123"/>
      <c r="E38" s="126"/>
      <c r="F38" s="134"/>
      <c r="G38" s="126"/>
      <c r="H38" s="134"/>
      <c r="I38" s="126"/>
      <c r="J38" s="135"/>
      <c r="K38" s="126"/>
      <c r="L38" s="126"/>
      <c r="M38" s="126">
        <f>SUM(M36:M37)</f>
        <v>1080.8480872628854</v>
      </c>
    </row>
    <row r="39" spans="1:13">
      <c r="A39" s="121">
        <v>17</v>
      </c>
      <c r="B39" s="123" t="s">
        <v>387</v>
      </c>
      <c r="C39" s="123"/>
      <c r="D39" s="123"/>
      <c r="E39" s="126"/>
      <c r="F39" s="134"/>
      <c r="G39" s="126"/>
      <c r="H39" s="134"/>
      <c r="I39" s="126"/>
      <c r="J39" s="136">
        <v>0.06</v>
      </c>
      <c r="K39" s="126"/>
      <c r="L39" s="126"/>
      <c r="M39" s="126">
        <f>M38*J39</f>
        <v>64.85088523577312</v>
      </c>
    </row>
    <row r="40" spans="1:13">
      <c r="A40" s="121"/>
      <c r="B40" s="123"/>
      <c r="C40" s="123"/>
      <c r="D40" s="123"/>
      <c r="E40" s="126"/>
      <c r="F40" s="134"/>
      <c r="G40" s="126"/>
      <c r="H40" s="134"/>
      <c r="I40" s="126"/>
      <c r="J40" s="125"/>
      <c r="K40" s="126"/>
      <c r="L40" s="126"/>
      <c r="M40" s="126">
        <f>SUM(M38:M39)</f>
        <v>1145.6989724986586</v>
      </c>
    </row>
    <row r="41" spans="1:13">
      <c r="A41" s="121"/>
      <c r="B41" s="123" t="s">
        <v>78</v>
      </c>
      <c r="C41" s="123"/>
      <c r="D41" s="123"/>
      <c r="E41" s="126"/>
      <c r="F41" s="134"/>
      <c r="G41" s="126"/>
      <c r="H41" s="134"/>
      <c r="I41" s="126"/>
      <c r="J41" s="135"/>
      <c r="K41" s="126"/>
      <c r="L41" s="126"/>
      <c r="M41" s="126"/>
    </row>
    <row r="42" spans="1:13" ht="15">
      <c r="A42" s="121"/>
      <c r="B42" s="137"/>
      <c r="C42" s="123"/>
      <c r="D42" s="123"/>
      <c r="E42" s="126"/>
      <c r="F42" s="134"/>
      <c r="G42" s="126"/>
      <c r="H42" s="134"/>
      <c r="I42" s="126"/>
      <c r="J42" s="134"/>
      <c r="K42" s="126"/>
      <c r="L42" s="126"/>
      <c r="M42" s="139">
        <f>ROUND(M40,0)</f>
        <v>1146</v>
      </c>
    </row>
    <row r="43" spans="1:13" ht="15">
      <c r="A43" s="137"/>
      <c r="B43" s="123" t="s">
        <v>79</v>
      </c>
      <c r="C43" s="137"/>
      <c r="D43" s="137"/>
      <c r="E43" s="137"/>
      <c r="F43" s="137"/>
      <c r="G43" s="137"/>
      <c r="H43" s="137"/>
      <c r="I43" s="137"/>
      <c r="J43" s="137"/>
      <c r="K43" s="137"/>
      <c r="L43" s="137"/>
      <c r="M43" s="139">
        <f>ROUND(M40,0)</f>
        <v>1146</v>
      </c>
    </row>
    <row r="44" spans="1:13">
      <c r="A44" s="137"/>
      <c r="B44" s="137"/>
      <c r="C44" s="137"/>
      <c r="D44" s="137"/>
      <c r="E44" s="137"/>
      <c r="F44" s="137"/>
      <c r="G44" s="137"/>
      <c r="H44" s="137"/>
      <c r="I44" s="137"/>
      <c r="J44" s="137"/>
      <c r="K44" s="137"/>
      <c r="L44" s="137"/>
      <c r="M44" s="137"/>
    </row>
    <row r="45" spans="1:13" ht="15">
      <c r="A45" s="387" t="s">
        <v>432</v>
      </c>
      <c r="B45" s="387"/>
      <c r="C45" s="387"/>
      <c r="D45" s="387"/>
      <c r="E45" s="387"/>
      <c r="F45" s="387"/>
      <c r="G45" s="387"/>
      <c r="H45" s="387"/>
      <c r="I45" s="387"/>
      <c r="J45" s="387"/>
      <c r="K45" s="387"/>
      <c r="L45" s="387"/>
      <c r="M45" s="387"/>
    </row>
    <row r="46" spans="1:13">
      <c r="A46" s="121"/>
      <c r="B46" s="127" t="s">
        <v>374</v>
      </c>
      <c r="C46" s="123"/>
      <c r="D46" s="123"/>
      <c r="E46" s="123"/>
      <c r="F46" s="124"/>
      <c r="G46" s="123"/>
      <c r="H46" s="125"/>
      <c r="I46" s="123"/>
      <c r="J46" s="125"/>
      <c r="K46" s="123"/>
      <c r="L46" s="123"/>
      <c r="M46" s="126"/>
    </row>
    <row r="47" spans="1:13">
      <c r="A47" s="121"/>
      <c r="B47" s="140" t="s">
        <v>81</v>
      </c>
      <c r="C47" s="123"/>
      <c r="D47" s="123"/>
      <c r="E47" s="123"/>
      <c r="F47" s="124"/>
      <c r="G47" s="123"/>
      <c r="H47" s="125"/>
      <c r="I47" s="123"/>
      <c r="J47" s="125"/>
      <c r="K47" s="123"/>
      <c r="L47" s="123"/>
      <c r="M47" s="126"/>
    </row>
    <row r="48" spans="1:13" ht="15">
      <c r="A48" s="128" t="s">
        <v>47</v>
      </c>
      <c r="B48" s="129" t="s">
        <v>48</v>
      </c>
      <c r="C48" s="118" t="s">
        <v>49</v>
      </c>
      <c r="D48" s="118" t="s">
        <v>50</v>
      </c>
      <c r="E48" s="118" t="s">
        <v>51</v>
      </c>
      <c r="F48" s="130" t="s">
        <v>52</v>
      </c>
      <c r="G48" s="118" t="s">
        <v>53</v>
      </c>
      <c r="H48" s="131" t="s">
        <v>54</v>
      </c>
      <c r="I48" s="118" t="s">
        <v>55</v>
      </c>
      <c r="J48" s="131" t="s">
        <v>56</v>
      </c>
      <c r="K48" s="118" t="s">
        <v>57</v>
      </c>
      <c r="L48" s="118" t="s">
        <v>58</v>
      </c>
      <c r="M48" s="132" t="s">
        <v>59</v>
      </c>
    </row>
    <row r="49" spans="1:13">
      <c r="A49" s="121">
        <v>1</v>
      </c>
      <c r="B49" s="123" t="s">
        <v>375</v>
      </c>
      <c r="C49" s="123" t="s">
        <v>60</v>
      </c>
      <c r="D49" s="123">
        <f>13.15*2</f>
        <v>26.3</v>
      </c>
      <c r="E49" s="133">
        <v>14.777777777777779</v>
      </c>
      <c r="F49" s="124">
        <v>0.3</v>
      </c>
      <c r="G49" s="126">
        <f t="shared" ref="G49" si="19">SUM(E49-(E49*F49))</f>
        <v>10.344444444444445</v>
      </c>
      <c r="H49" s="134"/>
      <c r="I49" s="126"/>
      <c r="J49" s="125"/>
      <c r="K49" s="126">
        <f t="shared" ref="K49" si="20">SUM(G49+I49)*J49</f>
        <v>0</v>
      </c>
      <c r="L49" s="126">
        <f t="shared" ref="L49" si="21">G49+I49+K49</f>
        <v>10.344444444444445</v>
      </c>
      <c r="M49" s="126">
        <f t="shared" ref="M49" si="22">(D49*L49)</f>
        <v>272.05888888888893</v>
      </c>
    </row>
    <row r="50" spans="1:13">
      <c r="A50" s="121"/>
      <c r="B50" s="123" t="s">
        <v>376</v>
      </c>
      <c r="C50" s="123"/>
      <c r="D50" s="123"/>
      <c r="E50" s="133"/>
      <c r="F50" s="124"/>
      <c r="G50" s="126"/>
      <c r="H50" s="134"/>
      <c r="I50" s="126"/>
      <c r="J50" s="125"/>
      <c r="K50" s="126"/>
      <c r="L50" s="126"/>
      <c r="M50" s="126"/>
    </row>
    <row r="51" spans="1:13">
      <c r="A51" s="121"/>
      <c r="B51" s="123" t="s">
        <v>388</v>
      </c>
      <c r="C51" s="123"/>
      <c r="D51" s="123"/>
      <c r="E51" s="133"/>
      <c r="F51" s="124"/>
      <c r="G51" s="126"/>
      <c r="H51" s="134"/>
      <c r="I51" s="126"/>
      <c r="J51" s="125"/>
      <c r="K51" s="126"/>
      <c r="L51" s="126"/>
      <c r="M51" s="126"/>
    </row>
    <row r="52" spans="1:13">
      <c r="A52" s="121">
        <v>2</v>
      </c>
      <c r="B52" s="123" t="s">
        <v>380</v>
      </c>
      <c r="C52" s="123" t="s">
        <v>60</v>
      </c>
      <c r="D52" s="123">
        <f>4.73*2</f>
        <v>9.4600000000000009</v>
      </c>
      <c r="E52" s="126">
        <v>31.53</v>
      </c>
      <c r="F52" s="124">
        <v>0.3</v>
      </c>
      <c r="G52" s="126">
        <f t="shared" ref="G52" si="23">SUM(E52-(E52*F52))</f>
        <v>22.071000000000002</v>
      </c>
      <c r="H52" s="134"/>
      <c r="I52" s="126"/>
      <c r="J52" s="135">
        <v>0.05</v>
      </c>
      <c r="K52" s="126">
        <f t="shared" ref="K52" si="24">SUM(G52+I52)*J52</f>
        <v>1.10355</v>
      </c>
      <c r="L52" s="126">
        <f t="shared" ref="L52" si="25">G52+I52+K52</f>
        <v>23.17455</v>
      </c>
      <c r="M52" s="126">
        <f t="shared" ref="M52" si="26">(D52*L52)</f>
        <v>219.23124300000001</v>
      </c>
    </row>
    <row r="53" spans="1:13">
      <c r="A53" s="121"/>
      <c r="B53" s="123" t="s">
        <v>389</v>
      </c>
      <c r="C53" s="123"/>
      <c r="D53" s="123"/>
      <c r="E53" s="126"/>
      <c r="F53" s="124"/>
      <c r="G53" s="126"/>
      <c r="H53" s="134"/>
      <c r="I53" s="126"/>
      <c r="J53" s="135"/>
      <c r="K53" s="126"/>
      <c r="L53" s="126"/>
      <c r="M53" s="126"/>
    </row>
    <row r="54" spans="1:13">
      <c r="A54" s="121">
        <v>3</v>
      </c>
      <c r="B54" s="123" t="s">
        <v>379</v>
      </c>
      <c r="C54" s="123" t="s">
        <v>63</v>
      </c>
      <c r="D54" s="123">
        <v>2</v>
      </c>
      <c r="E54" s="133">
        <v>8.85</v>
      </c>
      <c r="F54" s="124">
        <v>0.3</v>
      </c>
      <c r="G54" s="126">
        <f t="shared" ref="G54:G59" si="27">SUM(E54-(E54*F54))</f>
        <v>6.1950000000000003</v>
      </c>
      <c r="H54" s="134"/>
      <c r="I54" s="126"/>
      <c r="J54" s="135">
        <v>0.05</v>
      </c>
      <c r="K54" s="126">
        <f t="shared" ref="K54:K57" si="28">SUM(G54+I54)*J54</f>
        <v>0.30975000000000003</v>
      </c>
      <c r="L54" s="126">
        <f t="shared" ref="L54:L59" si="29">G54+I54+K54</f>
        <v>6.5047500000000005</v>
      </c>
      <c r="M54" s="126">
        <f t="shared" ref="M54:M59" si="30">(D54*L54)</f>
        <v>13.009500000000001</v>
      </c>
    </row>
    <row r="55" spans="1:13">
      <c r="A55" s="121">
        <v>4</v>
      </c>
      <c r="B55" s="123" t="s">
        <v>381</v>
      </c>
      <c r="C55" s="123" t="s">
        <v>63</v>
      </c>
      <c r="D55" s="123">
        <v>4</v>
      </c>
      <c r="E55" s="133">
        <v>0.3</v>
      </c>
      <c r="F55" s="124">
        <v>0.3</v>
      </c>
      <c r="G55" s="126">
        <f t="shared" si="27"/>
        <v>0.21</v>
      </c>
      <c r="H55" s="134"/>
      <c r="I55" s="126"/>
      <c r="J55" s="135">
        <v>0.05</v>
      </c>
      <c r="K55" s="126">
        <f t="shared" si="28"/>
        <v>1.0500000000000001E-2</v>
      </c>
      <c r="L55" s="126">
        <f t="shared" si="29"/>
        <v>0.2205</v>
      </c>
      <c r="M55" s="126">
        <f t="shared" si="30"/>
        <v>0.88200000000000001</v>
      </c>
    </row>
    <row r="56" spans="1:13">
      <c r="A56" s="121">
        <v>5</v>
      </c>
      <c r="B56" s="123" t="s">
        <v>382</v>
      </c>
      <c r="C56" s="123" t="s">
        <v>63</v>
      </c>
      <c r="D56" s="123">
        <v>18</v>
      </c>
      <c r="E56" s="133">
        <v>2</v>
      </c>
      <c r="F56" s="124">
        <v>0.3</v>
      </c>
      <c r="G56" s="126">
        <f t="shared" si="27"/>
        <v>1.4</v>
      </c>
      <c r="H56" s="134"/>
      <c r="I56" s="126"/>
      <c r="J56" s="135">
        <v>0.05</v>
      </c>
      <c r="K56" s="126">
        <f t="shared" si="28"/>
        <v>6.9999999999999993E-2</v>
      </c>
      <c r="L56" s="126">
        <f t="shared" si="29"/>
        <v>1.47</v>
      </c>
      <c r="M56" s="126">
        <f t="shared" si="30"/>
        <v>26.46</v>
      </c>
    </row>
    <row r="57" spans="1:13">
      <c r="A57" s="121">
        <v>6</v>
      </c>
      <c r="B57" s="123" t="s">
        <v>383</v>
      </c>
      <c r="C57" s="123" t="s">
        <v>63</v>
      </c>
      <c r="D57" s="123">
        <v>2</v>
      </c>
      <c r="E57" s="133">
        <v>26.47</v>
      </c>
      <c r="F57" s="124">
        <v>0.3</v>
      </c>
      <c r="G57" s="126">
        <f t="shared" si="27"/>
        <v>18.529</v>
      </c>
      <c r="H57" s="134"/>
      <c r="I57" s="126"/>
      <c r="J57" s="135">
        <v>0.05</v>
      </c>
      <c r="K57" s="126">
        <f t="shared" si="28"/>
        <v>0.92645</v>
      </c>
      <c r="L57" s="126">
        <f t="shared" si="29"/>
        <v>19.455449999999999</v>
      </c>
      <c r="M57" s="126">
        <f t="shared" si="30"/>
        <v>38.910899999999998</v>
      </c>
    </row>
    <row r="58" spans="1:13">
      <c r="A58" s="121">
        <v>7</v>
      </c>
      <c r="B58" s="123" t="s">
        <v>384</v>
      </c>
      <c r="C58" s="123" t="s">
        <v>63</v>
      </c>
      <c r="D58" s="123">
        <v>1</v>
      </c>
      <c r="E58" s="133">
        <v>90</v>
      </c>
      <c r="F58" s="124">
        <v>0.3</v>
      </c>
      <c r="G58" s="126">
        <f t="shared" si="27"/>
        <v>63</v>
      </c>
      <c r="H58" s="134"/>
      <c r="I58" s="126"/>
      <c r="J58" s="125"/>
      <c r="K58" s="126"/>
      <c r="L58" s="126">
        <f t="shared" si="29"/>
        <v>63</v>
      </c>
      <c r="M58" s="126">
        <f t="shared" si="30"/>
        <v>63</v>
      </c>
    </row>
    <row r="59" spans="1:13">
      <c r="A59" s="121">
        <v>8</v>
      </c>
      <c r="B59" s="123" t="s">
        <v>308</v>
      </c>
      <c r="C59" s="123" t="s">
        <v>63</v>
      </c>
      <c r="D59" s="123">
        <v>1</v>
      </c>
      <c r="E59" s="133">
        <v>150</v>
      </c>
      <c r="F59" s="124">
        <v>0.3</v>
      </c>
      <c r="G59" s="126">
        <f t="shared" si="27"/>
        <v>105</v>
      </c>
      <c r="H59" s="134"/>
      <c r="I59" s="126"/>
      <c r="J59" s="125"/>
      <c r="K59" s="126"/>
      <c r="L59" s="126">
        <f t="shared" si="29"/>
        <v>105</v>
      </c>
      <c r="M59" s="126">
        <f t="shared" si="30"/>
        <v>105</v>
      </c>
    </row>
    <row r="60" spans="1:13">
      <c r="A60" s="121">
        <v>9</v>
      </c>
      <c r="B60" s="123" t="s">
        <v>62</v>
      </c>
      <c r="C60" s="123" t="s">
        <v>63</v>
      </c>
      <c r="D60" s="123">
        <v>1</v>
      </c>
      <c r="E60" s="133">
        <v>140</v>
      </c>
      <c r="F60" s="124">
        <v>0.3</v>
      </c>
      <c r="G60" s="126">
        <f>SUM(E60-(E60*F60))</f>
        <v>98</v>
      </c>
      <c r="H60" s="134"/>
      <c r="I60" s="126"/>
      <c r="J60" s="125"/>
      <c r="K60" s="126"/>
      <c r="L60" s="126">
        <f>G60+I60+K60</f>
        <v>98</v>
      </c>
      <c r="M60" s="126">
        <f>(D60*L60)</f>
        <v>98</v>
      </c>
    </row>
    <row r="61" spans="1:13">
      <c r="A61" s="121">
        <v>10</v>
      </c>
      <c r="B61" s="123" t="s">
        <v>272</v>
      </c>
      <c r="C61" s="123" t="s">
        <v>63</v>
      </c>
      <c r="D61" s="123">
        <v>2</v>
      </c>
      <c r="E61" s="133">
        <v>1</v>
      </c>
      <c r="F61" s="124">
        <v>0.3</v>
      </c>
      <c r="G61" s="126">
        <f t="shared" ref="G61:G62" si="31">SUM(E61-(E61*F61))</f>
        <v>0.7</v>
      </c>
      <c r="H61" s="134"/>
      <c r="I61" s="126"/>
      <c r="J61" s="125"/>
      <c r="K61" s="126"/>
      <c r="L61" s="126">
        <f t="shared" ref="L61:L62" si="32">G61+I61+K61</f>
        <v>0.7</v>
      </c>
      <c r="M61" s="126">
        <f t="shared" ref="M61:M62" si="33">(D61*L61)</f>
        <v>1.4</v>
      </c>
    </row>
    <row r="62" spans="1:13">
      <c r="A62" s="121">
        <v>11</v>
      </c>
      <c r="B62" s="123" t="s">
        <v>385</v>
      </c>
      <c r="C62" s="123" t="s">
        <v>63</v>
      </c>
      <c r="D62" s="123">
        <v>2</v>
      </c>
      <c r="E62" s="133">
        <v>4.5</v>
      </c>
      <c r="F62" s="124">
        <v>0.3</v>
      </c>
      <c r="G62" s="126">
        <f t="shared" si="31"/>
        <v>3.1500000000000004</v>
      </c>
      <c r="H62" s="134"/>
      <c r="I62" s="126"/>
      <c r="J62" s="125"/>
      <c r="K62" s="126"/>
      <c r="L62" s="126">
        <f t="shared" si="32"/>
        <v>3.1500000000000004</v>
      </c>
      <c r="M62" s="126">
        <f t="shared" si="33"/>
        <v>6.3000000000000007</v>
      </c>
    </row>
    <row r="63" spans="1:13">
      <c r="A63" s="121"/>
      <c r="B63" s="123" t="s">
        <v>67</v>
      </c>
      <c r="C63" s="123"/>
      <c r="D63" s="123"/>
      <c r="E63" s="126"/>
      <c r="F63" s="134"/>
      <c r="G63" s="126"/>
      <c r="H63" s="134"/>
      <c r="I63" s="126"/>
      <c r="J63" s="135"/>
      <c r="K63" s="126"/>
      <c r="L63" s="126"/>
      <c r="M63" s="126">
        <f>SUM(M49:M62)</f>
        <v>844.25253188888883</v>
      </c>
    </row>
    <row r="64" spans="1:13">
      <c r="A64" s="121">
        <v>12</v>
      </c>
      <c r="B64" s="123" t="s">
        <v>68</v>
      </c>
      <c r="C64" s="123"/>
      <c r="D64" s="123"/>
      <c r="E64" s="126"/>
      <c r="F64" s="134"/>
      <c r="G64" s="126"/>
      <c r="H64" s="134"/>
      <c r="I64" s="126"/>
      <c r="J64" s="135">
        <v>0.02</v>
      </c>
      <c r="K64" s="126"/>
      <c r="L64" s="126"/>
      <c r="M64" s="126">
        <f>M63*J64</f>
        <v>16.885050637777777</v>
      </c>
    </row>
    <row r="65" spans="1:13">
      <c r="A65" s="121"/>
      <c r="B65" s="123"/>
      <c r="C65" s="123"/>
      <c r="D65" s="123"/>
      <c r="E65" s="126"/>
      <c r="F65" s="134"/>
      <c r="G65" s="126"/>
      <c r="H65" s="134"/>
      <c r="I65" s="126"/>
      <c r="J65" s="135"/>
      <c r="K65" s="126"/>
      <c r="L65" s="126"/>
      <c r="M65" s="126">
        <f>SUM(M63:M64)</f>
        <v>861.13758252666662</v>
      </c>
    </row>
    <row r="66" spans="1:13">
      <c r="A66" s="121">
        <v>13</v>
      </c>
      <c r="B66" s="123" t="s">
        <v>69</v>
      </c>
      <c r="C66" s="123"/>
      <c r="D66" s="123">
        <v>1</v>
      </c>
      <c r="E66" s="126"/>
      <c r="F66" s="134"/>
      <c r="G66" s="126">
        <f>G70</f>
        <v>661.2</v>
      </c>
      <c r="H66" s="136"/>
      <c r="I66" s="126">
        <f>G66+(G66*H66)</f>
        <v>661.2</v>
      </c>
      <c r="J66" s="135"/>
      <c r="K66" s="126">
        <f>I66*J66</f>
        <v>0</v>
      </c>
      <c r="L66" s="126">
        <f>K66+I66</f>
        <v>661.2</v>
      </c>
      <c r="M66" s="126">
        <f>L66*D66</f>
        <v>661.2</v>
      </c>
    </row>
    <row r="67" spans="1:13">
      <c r="A67" s="121"/>
      <c r="B67" s="137" t="s">
        <v>70</v>
      </c>
      <c r="C67" s="123" t="s">
        <v>71</v>
      </c>
      <c r="D67" s="137">
        <f>0.3*1.5</f>
        <v>0.44999999999999996</v>
      </c>
      <c r="E67" s="138">
        <v>579</v>
      </c>
      <c r="F67" s="123"/>
      <c r="G67" s="137">
        <f>E67*D67</f>
        <v>260.54999999999995</v>
      </c>
      <c r="H67" s="136"/>
      <c r="I67" s="126"/>
      <c r="J67" s="135"/>
      <c r="K67" s="126"/>
      <c r="L67" s="126"/>
      <c r="M67" s="126"/>
    </row>
    <row r="68" spans="1:13">
      <c r="A68" s="121"/>
      <c r="B68" s="137" t="s">
        <v>72</v>
      </c>
      <c r="C68" s="123" t="s">
        <v>71</v>
      </c>
      <c r="D68" s="137">
        <f>0.1*1.5</f>
        <v>0.15000000000000002</v>
      </c>
      <c r="E68" s="138">
        <v>579</v>
      </c>
      <c r="F68" s="123"/>
      <c r="G68" s="137">
        <f>E68*D68</f>
        <v>86.850000000000009</v>
      </c>
      <c r="H68" s="136"/>
      <c r="I68" s="126"/>
      <c r="J68" s="135"/>
      <c r="K68" s="126"/>
      <c r="L68" s="126"/>
      <c r="M68" s="126"/>
    </row>
    <row r="69" spans="1:13">
      <c r="A69" s="121"/>
      <c r="B69" s="137" t="s">
        <v>73</v>
      </c>
      <c r="C69" s="123" t="s">
        <v>71</v>
      </c>
      <c r="D69" s="137">
        <f>0.4*1.5</f>
        <v>0.60000000000000009</v>
      </c>
      <c r="E69" s="138">
        <v>523</v>
      </c>
      <c r="F69" s="123"/>
      <c r="G69" s="137">
        <f>E69*D69</f>
        <v>313.80000000000007</v>
      </c>
      <c r="H69" s="136"/>
      <c r="I69" s="126"/>
      <c r="J69" s="135"/>
      <c r="K69" s="126"/>
      <c r="L69" s="126"/>
      <c r="M69" s="126"/>
    </row>
    <row r="70" spans="1:13">
      <c r="A70" s="121"/>
      <c r="B70" s="123"/>
      <c r="C70" s="123"/>
      <c r="D70" s="123"/>
      <c r="E70" s="126"/>
      <c r="F70" s="134"/>
      <c r="G70" s="126">
        <f>SUM(G67:G69)</f>
        <v>661.2</v>
      </c>
      <c r="H70" s="136"/>
      <c r="I70" s="126"/>
      <c r="J70" s="135"/>
      <c r="K70" s="126"/>
      <c r="L70" s="126"/>
      <c r="M70" s="126"/>
    </row>
    <row r="71" spans="1:13">
      <c r="A71" s="121"/>
      <c r="B71" s="123"/>
      <c r="C71" s="123"/>
      <c r="D71" s="123"/>
      <c r="E71" s="126"/>
      <c r="F71" s="134"/>
      <c r="G71" s="126"/>
      <c r="H71" s="136"/>
      <c r="I71" s="126"/>
      <c r="J71" s="135"/>
      <c r="K71" s="126"/>
      <c r="L71" s="126"/>
      <c r="M71" s="126">
        <f>SUM(M65:M70)</f>
        <v>1522.3375825266667</v>
      </c>
    </row>
    <row r="72" spans="1:13">
      <c r="A72" s="121">
        <v>14</v>
      </c>
      <c r="B72" s="123" t="s">
        <v>74</v>
      </c>
      <c r="C72" s="123"/>
      <c r="D72" s="123"/>
      <c r="E72" s="126"/>
      <c r="F72" s="134"/>
      <c r="G72" s="126"/>
      <c r="H72" s="134"/>
      <c r="I72" s="126"/>
      <c r="J72" s="135">
        <v>0.01</v>
      </c>
      <c r="K72" s="126"/>
      <c r="L72" s="126"/>
      <c r="M72" s="126">
        <f>M71*J72</f>
        <v>15.223375825266666</v>
      </c>
    </row>
    <row r="73" spans="1:13">
      <c r="A73" s="121"/>
      <c r="B73" s="123"/>
      <c r="C73" s="123"/>
      <c r="D73" s="123"/>
      <c r="E73" s="126"/>
      <c r="F73" s="134"/>
      <c r="G73" s="126"/>
      <c r="H73" s="134"/>
      <c r="I73" s="126"/>
      <c r="J73" s="135"/>
      <c r="K73" s="126"/>
      <c r="L73" s="126"/>
      <c r="M73" s="126">
        <f>SUM(M71:M72)</f>
        <v>1537.5609583519333</v>
      </c>
    </row>
    <row r="74" spans="1:13">
      <c r="A74" s="121">
        <v>15</v>
      </c>
      <c r="B74" s="123" t="s">
        <v>75</v>
      </c>
      <c r="C74" s="123"/>
      <c r="D74" s="123"/>
      <c r="E74" s="126"/>
      <c r="F74" s="134"/>
      <c r="G74" s="126"/>
      <c r="H74" s="134"/>
      <c r="I74" s="126"/>
      <c r="J74" s="135">
        <v>0.15</v>
      </c>
      <c r="K74" s="126"/>
      <c r="L74" s="126"/>
      <c r="M74" s="126">
        <f>M73*J74</f>
        <v>230.63414375278998</v>
      </c>
    </row>
    <row r="75" spans="1:13">
      <c r="A75" s="121"/>
      <c r="B75" s="123"/>
      <c r="C75" s="123"/>
      <c r="D75" s="123"/>
      <c r="E75" s="126"/>
      <c r="F75" s="134"/>
      <c r="G75" s="126"/>
      <c r="H75" s="134"/>
      <c r="I75" s="126"/>
      <c r="J75" s="135"/>
      <c r="K75" s="126"/>
      <c r="L75" s="126"/>
      <c r="M75" s="126">
        <f>SUM(M73:M74)</f>
        <v>1768.1951021047232</v>
      </c>
    </row>
    <row r="76" spans="1:13">
      <c r="A76" s="121">
        <v>16</v>
      </c>
      <c r="B76" s="123" t="s">
        <v>76</v>
      </c>
      <c r="C76" s="123"/>
      <c r="D76" s="123"/>
      <c r="E76" s="126"/>
      <c r="F76" s="134"/>
      <c r="G76" s="126"/>
      <c r="H76" s="134"/>
      <c r="I76" s="126"/>
      <c r="J76" s="135">
        <v>0.01</v>
      </c>
      <c r="K76" s="126"/>
      <c r="L76" s="126"/>
      <c r="M76" s="126">
        <f>M75*J76</f>
        <v>17.681951021047233</v>
      </c>
    </row>
    <row r="77" spans="1:13">
      <c r="A77" s="121"/>
      <c r="B77" s="123"/>
      <c r="C77" s="123"/>
      <c r="D77" s="123"/>
      <c r="E77" s="126"/>
      <c r="F77" s="134"/>
      <c r="G77" s="126"/>
      <c r="H77" s="134"/>
      <c r="I77" s="126"/>
      <c r="J77" s="135"/>
      <c r="K77" s="126"/>
      <c r="L77" s="126"/>
      <c r="M77" s="126">
        <f>SUM(M75:M76)</f>
        <v>1785.8770531257705</v>
      </c>
    </row>
    <row r="78" spans="1:13">
      <c r="A78" s="121">
        <v>17</v>
      </c>
      <c r="B78" s="123" t="s">
        <v>387</v>
      </c>
      <c r="C78" s="123"/>
      <c r="D78" s="123"/>
      <c r="E78" s="126"/>
      <c r="F78" s="134"/>
      <c r="G78" s="126"/>
      <c r="H78" s="134"/>
      <c r="I78" s="126"/>
      <c r="J78" s="136">
        <v>0.06</v>
      </c>
      <c r="K78" s="126"/>
      <c r="L78" s="126"/>
      <c r="M78" s="126">
        <f>M77*J78</f>
        <v>107.15262318754623</v>
      </c>
    </row>
    <row r="79" spans="1:13">
      <c r="A79" s="121"/>
      <c r="B79" s="123"/>
      <c r="C79" s="123"/>
      <c r="D79" s="123"/>
      <c r="E79" s="126"/>
      <c r="F79" s="134"/>
      <c r="G79" s="126"/>
      <c r="H79" s="134"/>
      <c r="I79" s="126"/>
      <c r="J79" s="125"/>
      <c r="K79" s="126"/>
      <c r="L79" s="126"/>
      <c r="M79" s="126">
        <f>SUM(M77:M78)</f>
        <v>1893.0296763133167</v>
      </c>
    </row>
    <row r="80" spans="1:13">
      <c r="A80" s="121"/>
      <c r="B80" s="123" t="s">
        <v>78</v>
      </c>
      <c r="C80" s="123"/>
      <c r="D80" s="123"/>
      <c r="E80" s="126"/>
      <c r="F80" s="134"/>
      <c r="G80" s="126"/>
      <c r="H80" s="134"/>
      <c r="I80" s="126"/>
      <c r="J80" s="135"/>
      <c r="K80" s="126"/>
      <c r="L80" s="126"/>
      <c r="M80" s="126"/>
    </row>
    <row r="81" spans="1:13" ht="15">
      <c r="A81" s="121"/>
      <c r="B81" s="137"/>
      <c r="C81" s="123"/>
      <c r="D81" s="123"/>
      <c r="E81" s="126"/>
      <c r="F81" s="134"/>
      <c r="G81" s="126"/>
      <c r="H81" s="134"/>
      <c r="I81" s="126"/>
      <c r="J81" s="134"/>
      <c r="K81" s="126"/>
      <c r="L81" s="126"/>
      <c r="M81" s="139">
        <f>ROUND(M79,0)</f>
        <v>1893</v>
      </c>
    </row>
    <row r="82" spans="1:13" ht="15">
      <c r="A82" s="137"/>
      <c r="B82" s="123" t="s">
        <v>79</v>
      </c>
      <c r="C82" s="137"/>
      <c r="D82" s="137"/>
      <c r="E82" s="137"/>
      <c r="F82" s="137"/>
      <c r="G82" s="137"/>
      <c r="H82" s="137"/>
      <c r="I82" s="137"/>
      <c r="J82" s="137"/>
      <c r="K82" s="137"/>
      <c r="L82" s="137"/>
      <c r="M82" s="139">
        <f>ROUND(M79,0)</f>
        <v>1893</v>
      </c>
    </row>
    <row r="83" spans="1:13">
      <c r="A83" s="137"/>
      <c r="B83" s="137"/>
      <c r="C83" s="137"/>
      <c r="D83" s="137"/>
      <c r="E83" s="137"/>
      <c r="F83" s="137"/>
      <c r="G83" s="137"/>
      <c r="H83" s="137"/>
      <c r="I83" s="137"/>
      <c r="J83" s="137"/>
      <c r="K83" s="137"/>
      <c r="L83" s="137"/>
      <c r="M83" s="137"/>
    </row>
    <row r="84" spans="1:13" ht="15">
      <c r="A84" s="387" t="s">
        <v>432</v>
      </c>
      <c r="B84" s="387"/>
      <c r="C84" s="387"/>
      <c r="D84" s="387"/>
      <c r="E84" s="387"/>
      <c r="F84" s="387"/>
      <c r="G84" s="387"/>
      <c r="H84" s="387"/>
      <c r="I84" s="387"/>
      <c r="J84" s="387"/>
      <c r="K84" s="387"/>
      <c r="L84" s="387"/>
      <c r="M84" s="387"/>
    </row>
    <row r="85" spans="1:13">
      <c r="A85" s="121"/>
      <c r="B85" s="127" t="s">
        <v>374</v>
      </c>
      <c r="C85" s="123"/>
      <c r="D85" s="123"/>
      <c r="E85" s="123"/>
      <c r="F85" s="124"/>
      <c r="G85" s="123"/>
      <c r="H85" s="125"/>
      <c r="I85" s="123"/>
      <c r="J85" s="125"/>
      <c r="K85" s="123"/>
      <c r="L85" s="123"/>
      <c r="M85" s="126"/>
    </row>
    <row r="86" spans="1:13" ht="15">
      <c r="A86" s="128" t="s">
        <v>47</v>
      </c>
      <c r="B86" s="129" t="s">
        <v>48</v>
      </c>
      <c r="C86" s="118" t="s">
        <v>49</v>
      </c>
      <c r="D86" s="118" t="s">
        <v>50</v>
      </c>
      <c r="E86" s="118" t="s">
        <v>51</v>
      </c>
      <c r="F86" s="130" t="s">
        <v>52</v>
      </c>
      <c r="G86" s="118" t="s">
        <v>53</v>
      </c>
      <c r="H86" s="131" t="s">
        <v>54</v>
      </c>
      <c r="I86" s="118" t="s">
        <v>55</v>
      </c>
      <c r="J86" s="131" t="s">
        <v>56</v>
      </c>
      <c r="K86" s="118" t="s">
        <v>57</v>
      </c>
      <c r="L86" s="118" t="s">
        <v>58</v>
      </c>
      <c r="M86" s="132" t="s">
        <v>59</v>
      </c>
    </row>
    <row r="87" spans="1:13">
      <c r="A87" s="121">
        <v>1</v>
      </c>
      <c r="B87" s="123" t="s">
        <v>375</v>
      </c>
      <c r="C87" s="123" t="s">
        <v>60</v>
      </c>
      <c r="D87" s="123">
        <f>13.15*3</f>
        <v>39.450000000000003</v>
      </c>
      <c r="E87" s="133">
        <v>14.777777777777779</v>
      </c>
      <c r="F87" s="124">
        <v>0.3</v>
      </c>
      <c r="G87" s="126">
        <f t="shared" ref="G87" si="34">SUM(E87-(E87*F87))</f>
        <v>10.344444444444445</v>
      </c>
      <c r="H87" s="134"/>
      <c r="I87" s="126"/>
      <c r="J87" s="125"/>
      <c r="K87" s="126">
        <f t="shared" ref="K87" si="35">SUM(G87+I87)*J87</f>
        <v>0</v>
      </c>
      <c r="L87" s="126">
        <f t="shared" ref="L87" si="36">G87+I87+K87</f>
        <v>10.344444444444445</v>
      </c>
      <c r="M87" s="126">
        <f t="shared" ref="M87" si="37">(D87*L87)</f>
        <v>408.08833333333337</v>
      </c>
    </row>
    <row r="88" spans="1:13">
      <c r="A88" s="121"/>
      <c r="B88" s="123" t="s">
        <v>376</v>
      </c>
      <c r="C88" s="123"/>
      <c r="D88" s="123"/>
      <c r="E88" s="133"/>
      <c r="F88" s="124"/>
      <c r="G88" s="126"/>
      <c r="H88" s="134"/>
      <c r="I88" s="126"/>
      <c r="J88" s="125"/>
      <c r="K88" s="126"/>
      <c r="L88" s="126"/>
      <c r="M88" s="126"/>
    </row>
    <row r="89" spans="1:13">
      <c r="A89" s="121"/>
      <c r="B89" s="123" t="s">
        <v>390</v>
      </c>
      <c r="C89" s="123"/>
      <c r="D89" s="123"/>
      <c r="E89" s="133"/>
      <c r="F89" s="124"/>
      <c r="G89" s="126"/>
      <c r="H89" s="134"/>
      <c r="I89" s="126"/>
      <c r="J89" s="125"/>
      <c r="K89" s="126"/>
      <c r="L89" s="126"/>
      <c r="M89" s="126"/>
    </row>
    <row r="90" spans="1:13">
      <c r="A90" s="121">
        <v>2</v>
      </c>
      <c r="B90" s="123" t="s">
        <v>380</v>
      </c>
      <c r="C90" s="123" t="s">
        <v>60</v>
      </c>
      <c r="D90" s="123">
        <f>4.73*3</f>
        <v>14.190000000000001</v>
      </c>
      <c r="E90" s="126">
        <v>31.53</v>
      </c>
      <c r="F90" s="124">
        <v>0.3</v>
      </c>
      <c r="G90" s="126">
        <f t="shared" ref="G90" si="38">SUM(E90-(E90*F90))</f>
        <v>22.071000000000002</v>
      </c>
      <c r="H90" s="134"/>
      <c r="I90" s="126"/>
      <c r="J90" s="135">
        <v>0.05</v>
      </c>
      <c r="K90" s="126">
        <f t="shared" ref="K90" si="39">SUM(G90+I90)*J90</f>
        <v>1.10355</v>
      </c>
      <c r="L90" s="126">
        <f t="shared" ref="L90" si="40">G90+I90+K90</f>
        <v>23.17455</v>
      </c>
      <c r="M90" s="126">
        <f t="shared" ref="M90" si="41">(D90*L90)</f>
        <v>328.84686450000004</v>
      </c>
    </row>
    <row r="91" spans="1:13">
      <c r="A91" s="121"/>
      <c r="B91" s="123" t="s">
        <v>391</v>
      </c>
      <c r="C91" s="123"/>
      <c r="D91" s="123"/>
      <c r="E91" s="126"/>
      <c r="F91" s="124"/>
      <c r="G91" s="126"/>
      <c r="H91" s="134"/>
      <c r="I91" s="126"/>
      <c r="J91" s="135"/>
      <c r="K91" s="126"/>
      <c r="L91" s="126"/>
      <c r="M91" s="126"/>
    </row>
    <row r="92" spans="1:13">
      <c r="A92" s="121">
        <v>3</v>
      </c>
      <c r="B92" s="123" t="s">
        <v>379</v>
      </c>
      <c r="C92" s="123" t="s">
        <v>63</v>
      </c>
      <c r="D92" s="123">
        <v>3</v>
      </c>
      <c r="E92" s="133">
        <v>8.85</v>
      </c>
      <c r="F92" s="124">
        <v>0.3</v>
      </c>
      <c r="G92" s="126">
        <f t="shared" ref="G92:G97" si="42">SUM(E92-(E92*F92))</f>
        <v>6.1950000000000003</v>
      </c>
      <c r="H92" s="134"/>
      <c r="I92" s="126"/>
      <c r="J92" s="135">
        <v>0.05</v>
      </c>
      <c r="K92" s="126">
        <f t="shared" ref="K92:K95" si="43">SUM(G92+I92)*J92</f>
        <v>0.30975000000000003</v>
      </c>
      <c r="L92" s="126">
        <f t="shared" ref="L92:L97" si="44">G92+I92+K92</f>
        <v>6.5047500000000005</v>
      </c>
      <c r="M92" s="126">
        <f t="shared" ref="M92:M97" si="45">(D92*L92)</f>
        <v>19.514250000000001</v>
      </c>
    </row>
    <row r="93" spans="1:13">
      <c r="A93" s="121">
        <v>4</v>
      </c>
      <c r="B93" s="123" t="s">
        <v>381</v>
      </c>
      <c r="C93" s="123" t="s">
        <v>63</v>
      </c>
      <c r="D93" s="123">
        <v>6</v>
      </c>
      <c r="E93" s="133">
        <v>0.3</v>
      </c>
      <c r="F93" s="124">
        <v>0.3</v>
      </c>
      <c r="G93" s="126">
        <f t="shared" si="42"/>
        <v>0.21</v>
      </c>
      <c r="H93" s="134"/>
      <c r="I93" s="126"/>
      <c r="J93" s="135">
        <v>0.05</v>
      </c>
      <c r="K93" s="126">
        <f t="shared" si="43"/>
        <v>1.0500000000000001E-2</v>
      </c>
      <c r="L93" s="126">
        <f t="shared" si="44"/>
        <v>0.2205</v>
      </c>
      <c r="M93" s="126">
        <f t="shared" si="45"/>
        <v>1.323</v>
      </c>
    </row>
    <row r="94" spans="1:13">
      <c r="A94" s="121">
        <v>5</v>
      </c>
      <c r="B94" s="123" t="s">
        <v>382</v>
      </c>
      <c r="C94" s="123" t="s">
        <v>63</v>
      </c>
      <c r="D94" s="123">
        <v>27</v>
      </c>
      <c r="E94" s="133">
        <v>2</v>
      </c>
      <c r="F94" s="124">
        <v>0.3</v>
      </c>
      <c r="G94" s="126">
        <f t="shared" si="42"/>
        <v>1.4</v>
      </c>
      <c r="H94" s="134"/>
      <c r="I94" s="126"/>
      <c r="J94" s="135">
        <v>0.05</v>
      </c>
      <c r="K94" s="126">
        <f t="shared" si="43"/>
        <v>6.9999999999999993E-2</v>
      </c>
      <c r="L94" s="126">
        <f t="shared" si="44"/>
        <v>1.47</v>
      </c>
      <c r="M94" s="126">
        <f t="shared" si="45"/>
        <v>39.69</v>
      </c>
    </row>
    <row r="95" spans="1:13">
      <c r="A95" s="121">
        <v>6</v>
      </c>
      <c r="B95" s="123" t="s">
        <v>383</v>
      </c>
      <c r="C95" s="123" t="s">
        <v>63</v>
      </c>
      <c r="D95" s="123">
        <v>3</v>
      </c>
      <c r="E95" s="133">
        <v>26.47</v>
      </c>
      <c r="F95" s="124">
        <v>0.3</v>
      </c>
      <c r="G95" s="126">
        <f t="shared" si="42"/>
        <v>18.529</v>
      </c>
      <c r="H95" s="134"/>
      <c r="I95" s="126"/>
      <c r="J95" s="135">
        <v>0.05</v>
      </c>
      <c r="K95" s="126">
        <f t="shared" si="43"/>
        <v>0.92645</v>
      </c>
      <c r="L95" s="126">
        <f t="shared" si="44"/>
        <v>19.455449999999999</v>
      </c>
      <c r="M95" s="126">
        <f t="shared" si="45"/>
        <v>58.366349999999997</v>
      </c>
    </row>
    <row r="96" spans="1:13">
      <c r="A96" s="121">
        <v>7</v>
      </c>
      <c r="B96" s="123" t="s">
        <v>384</v>
      </c>
      <c r="C96" s="123" t="s">
        <v>63</v>
      </c>
      <c r="D96" s="123">
        <v>1.5</v>
      </c>
      <c r="E96" s="133">
        <v>90</v>
      </c>
      <c r="F96" s="124">
        <v>0.3</v>
      </c>
      <c r="G96" s="126">
        <f t="shared" si="42"/>
        <v>63</v>
      </c>
      <c r="H96" s="134"/>
      <c r="I96" s="126"/>
      <c r="J96" s="125"/>
      <c r="K96" s="126"/>
      <c r="L96" s="126">
        <f t="shared" si="44"/>
        <v>63</v>
      </c>
      <c r="M96" s="126">
        <f t="shared" si="45"/>
        <v>94.5</v>
      </c>
    </row>
    <row r="97" spans="1:13">
      <c r="A97" s="121">
        <v>8</v>
      </c>
      <c r="B97" s="123" t="s">
        <v>308</v>
      </c>
      <c r="C97" s="123" t="s">
        <v>63</v>
      </c>
      <c r="D97" s="123">
        <v>1.5</v>
      </c>
      <c r="E97" s="133">
        <v>150</v>
      </c>
      <c r="F97" s="124">
        <v>0.3</v>
      </c>
      <c r="G97" s="126">
        <f t="shared" si="42"/>
        <v>105</v>
      </c>
      <c r="H97" s="134"/>
      <c r="I97" s="126"/>
      <c r="J97" s="125"/>
      <c r="K97" s="126"/>
      <c r="L97" s="126">
        <f t="shared" si="44"/>
        <v>105</v>
      </c>
      <c r="M97" s="126">
        <f t="shared" si="45"/>
        <v>157.5</v>
      </c>
    </row>
    <row r="98" spans="1:13">
      <c r="A98" s="121">
        <v>9</v>
      </c>
      <c r="B98" s="123" t="s">
        <v>62</v>
      </c>
      <c r="C98" s="123" t="s">
        <v>63</v>
      </c>
      <c r="D98" s="123">
        <v>1</v>
      </c>
      <c r="E98" s="133">
        <v>140</v>
      </c>
      <c r="F98" s="124">
        <v>0.3</v>
      </c>
      <c r="G98" s="126">
        <f>SUM(E98-(E98*F98))</f>
        <v>98</v>
      </c>
      <c r="H98" s="134"/>
      <c r="I98" s="126"/>
      <c r="J98" s="125"/>
      <c r="K98" s="126"/>
      <c r="L98" s="126">
        <f>G98+I98+K98</f>
        <v>98</v>
      </c>
      <c r="M98" s="126">
        <f>(D98*L98)</f>
        <v>98</v>
      </c>
    </row>
    <row r="99" spans="1:13">
      <c r="A99" s="121">
        <v>10</v>
      </c>
      <c r="B99" s="123" t="s">
        <v>272</v>
      </c>
      <c r="C99" s="123" t="s">
        <v>63</v>
      </c>
      <c r="D99" s="123">
        <v>3</v>
      </c>
      <c r="E99" s="133">
        <v>1</v>
      </c>
      <c r="F99" s="124">
        <v>0.3</v>
      </c>
      <c r="G99" s="126">
        <f t="shared" ref="G99:G100" si="46">SUM(E99-(E99*F99))</f>
        <v>0.7</v>
      </c>
      <c r="H99" s="134"/>
      <c r="I99" s="126"/>
      <c r="J99" s="125"/>
      <c r="K99" s="126"/>
      <c r="L99" s="126">
        <f t="shared" ref="L99:L100" si="47">G99+I99+K99</f>
        <v>0.7</v>
      </c>
      <c r="M99" s="126">
        <f t="shared" ref="M99:M100" si="48">(D99*L99)</f>
        <v>2.0999999999999996</v>
      </c>
    </row>
    <row r="100" spans="1:13">
      <c r="A100" s="121">
        <v>11</v>
      </c>
      <c r="B100" s="123" t="s">
        <v>385</v>
      </c>
      <c r="C100" s="123" t="s">
        <v>63</v>
      </c>
      <c r="D100" s="123">
        <v>3</v>
      </c>
      <c r="E100" s="133">
        <v>4.5</v>
      </c>
      <c r="F100" s="124">
        <v>0.3</v>
      </c>
      <c r="G100" s="126">
        <f t="shared" si="46"/>
        <v>3.1500000000000004</v>
      </c>
      <c r="H100" s="134"/>
      <c r="I100" s="126"/>
      <c r="J100" s="125"/>
      <c r="K100" s="126"/>
      <c r="L100" s="126">
        <f t="shared" si="47"/>
        <v>3.1500000000000004</v>
      </c>
      <c r="M100" s="126">
        <f t="shared" si="48"/>
        <v>9.4500000000000011</v>
      </c>
    </row>
    <row r="101" spans="1:13">
      <c r="A101" s="121"/>
      <c r="B101" s="123" t="s">
        <v>67</v>
      </c>
      <c r="C101" s="123"/>
      <c r="D101" s="123"/>
      <c r="E101" s="126"/>
      <c r="F101" s="134"/>
      <c r="G101" s="126"/>
      <c r="H101" s="134"/>
      <c r="I101" s="126"/>
      <c r="J101" s="135"/>
      <c r="K101" s="126"/>
      <c r="L101" s="126"/>
      <c r="M101" s="126">
        <f>SUM(M87:M100)</f>
        <v>1217.3787978333332</v>
      </c>
    </row>
    <row r="102" spans="1:13">
      <c r="A102" s="121">
        <v>12</v>
      </c>
      <c r="B102" s="123" t="s">
        <v>68</v>
      </c>
      <c r="C102" s="123"/>
      <c r="D102" s="123"/>
      <c r="E102" s="126"/>
      <c r="F102" s="134"/>
      <c r="G102" s="126"/>
      <c r="H102" s="134"/>
      <c r="I102" s="126"/>
      <c r="J102" s="135">
        <v>0.02</v>
      </c>
      <c r="K102" s="126"/>
      <c r="L102" s="126"/>
      <c r="M102" s="126">
        <f>M101*J102</f>
        <v>24.347575956666667</v>
      </c>
    </row>
    <row r="103" spans="1:13">
      <c r="A103" s="121"/>
      <c r="B103" s="123"/>
      <c r="C103" s="123"/>
      <c r="D103" s="123"/>
      <c r="E103" s="126"/>
      <c r="F103" s="134"/>
      <c r="G103" s="126"/>
      <c r="H103" s="134"/>
      <c r="I103" s="126"/>
      <c r="J103" s="135"/>
      <c r="K103" s="126"/>
      <c r="L103" s="126"/>
      <c r="M103" s="126">
        <f>SUM(M101:M102)</f>
        <v>1241.7263737899998</v>
      </c>
    </row>
    <row r="104" spans="1:13">
      <c r="A104" s="121">
        <v>13</v>
      </c>
      <c r="B104" s="123" t="s">
        <v>69</v>
      </c>
      <c r="C104" s="123"/>
      <c r="D104" s="123">
        <v>1</v>
      </c>
      <c r="E104" s="126"/>
      <c r="F104" s="134"/>
      <c r="G104" s="126">
        <f>G108</f>
        <v>881.6</v>
      </c>
      <c r="H104" s="136"/>
      <c r="I104" s="126">
        <f>G104+(G104*H104)</f>
        <v>881.6</v>
      </c>
      <c r="J104" s="135"/>
      <c r="K104" s="126">
        <f>I104*J104</f>
        <v>0</v>
      </c>
      <c r="L104" s="126">
        <f>K104+I104</f>
        <v>881.6</v>
      </c>
      <c r="M104" s="126">
        <f>L104*D104</f>
        <v>881.6</v>
      </c>
    </row>
    <row r="105" spans="1:13">
      <c r="A105" s="121"/>
      <c r="B105" s="137" t="s">
        <v>70</v>
      </c>
      <c r="C105" s="123" t="s">
        <v>71</v>
      </c>
      <c r="D105" s="137">
        <f>0.3*2</f>
        <v>0.6</v>
      </c>
      <c r="E105" s="138">
        <v>579</v>
      </c>
      <c r="F105" s="123"/>
      <c r="G105" s="137">
        <f>E105*D105</f>
        <v>347.4</v>
      </c>
      <c r="H105" s="136"/>
      <c r="I105" s="126"/>
      <c r="J105" s="135"/>
      <c r="K105" s="126"/>
      <c r="L105" s="126"/>
      <c r="M105" s="126"/>
    </row>
    <row r="106" spans="1:13">
      <c r="A106" s="121"/>
      <c r="B106" s="137" t="s">
        <v>72</v>
      </c>
      <c r="C106" s="123" t="s">
        <v>71</v>
      </c>
      <c r="D106" s="137">
        <f>0.1*2</f>
        <v>0.2</v>
      </c>
      <c r="E106" s="138">
        <v>579</v>
      </c>
      <c r="F106" s="123"/>
      <c r="G106" s="137">
        <f>E106*D106</f>
        <v>115.80000000000001</v>
      </c>
      <c r="H106" s="136"/>
      <c r="I106" s="126"/>
      <c r="J106" s="135"/>
      <c r="K106" s="126"/>
      <c r="L106" s="126"/>
      <c r="M106" s="126"/>
    </row>
    <row r="107" spans="1:13">
      <c r="A107" s="121"/>
      <c r="B107" s="137" t="s">
        <v>73</v>
      </c>
      <c r="C107" s="123" t="s">
        <v>71</v>
      </c>
      <c r="D107" s="137">
        <f>0.4*2</f>
        <v>0.8</v>
      </c>
      <c r="E107" s="138">
        <v>523</v>
      </c>
      <c r="F107" s="123"/>
      <c r="G107" s="137">
        <f>E107*D107</f>
        <v>418.40000000000003</v>
      </c>
      <c r="H107" s="136"/>
      <c r="I107" s="126"/>
      <c r="J107" s="135"/>
      <c r="K107" s="126"/>
      <c r="L107" s="126"/>
      <c r="M107" s="126"/>
    </row>
    <row r="108" spans="1:13">
      <c r="A108" s="121"/>
      <c r="B108" s="123"/>
      <c r="C108" s="123"/>
      <c r="D108" s="123"/>
      <c r="E108" s="126"/>
      <c r="F108" s="134"/>
      <c r="G108" s="126">
        <f>SUM(G105:G107)</f>
        <v>881.6</v>
      </c>
      <c r="H108" s="136"/>
      <c r="I108" s="126"/>
      <c r="J108" s="135"/>
      <c r="K108" s="126"/>
      <c r="L108" s="126"/>
      <c r="M108" s="126"/>
    </row>
    <row r="109" spans="1:13">
      <c r="A109" s="121"/>
      <c r="B109" s="123"/>
      <c r="C109" s="123"/>
      <c r="D109" s="123"/>
      <c r="E109" s="126"/>
      <c r="F109" s="134"/>
      <c r="G109" s="126"/>
      <c r="H109" s="136"/>
      <c r="I109" s="126"/>
      <c r="J109" s="135"/>
      <c r="K109" s="126"/>
      <c r="L109" s="126"/>
      <c r="M109" s="126">
        <f>SUM(M103:M108)</f>
        <v>2123.3263737899997</v>
      </c>
    </row>
    <row r="110" spans="1:13">
      <c r="A110" s="121">
        <v>14</v>
      </c>
      <c r="B110" s="123" t="s">
        <v>74</v>
      </c>
      <c r="C110" s="123"/>
      <c r="D110" s="123"/>
      <c r="E110" s="126"/>
      <c r="F110" s="134"/>
      <c r="G110" s="126"/>
      <c r="H110" s="134"/>
      <c r="I110" s="126"/>
      <c r="J110" s="135">
        <v>0.01</v>
      </c>
      <c r="K110" s="126"/>
      <c r="L110" s="126"/>
      <c r="M110" s="126">
        <f>M109*J110</f>
        <v>21.233263737899996</v>
      </c>
    </row>
    <row r="111" spans="1:13">
      <c r="A111" s="121"/>
      <c r="B111" s="123"/>
      <c r="C111" s="123"/>
      <c r="D111" s="123"/>
      <c r="E111" s="126"/>
      <c r="F111" s="134"/>
      <c r="G111" s="126"/>
      <c r="H111" s="134"/>
      <c r="I111" s="126"/>
      <c r="J111" s="135"/>
      <c r="K111" s="126"/>
      <c r="L111" s="126"/>
      <c r="M111" s="126">
        <f>SUM(M109:M110)</f>
        <v>2144.5596375278997</v>
      </c>
    </row>
    <row r="112" spans="1:13">
      <c r="A112" s="121">
        <v>15</v>
      </c>
      <c r="B112" s="123" t="s">
        <v>75</v>
      </c>
      <c r="C112" s="123"/>
      <c r="D112" s="123"/>
      <c r="E112" s="126"/>
      <c r="F112" s="134"/>
      <c r="G112" s="126"/>
      <c r="H112" s="134"/>
      <c r="I112" s="126"/>
      <c r="J112" s="135">
        <v>0.15</v>
      </c>
      <c r="K112" s="126"/>
      <c r="L112" s="126"/>
      <c r="M112" s="126">
        <f>M111*J112</f>
        <v>321.68394562918496</v>
      </c>
    </row>
    <row r="113" spans="1:13">
      <c r="A113" s="121"/>
      <c r="B113" s="123"/>
      <c r="C113" s="123"/>
      <c r="D113" s="123"/>
      <c r="E113" s="126"/>
      <c r="F113" s="134"/>
      <c r="G113" s="126"/>
      <c r="H113" s="134"/>
      <c r="I113" s="126"/>
      <c r="J113" s="135"/>
      <c r="K113" s="126"/>
      <c r="L113" s="126"/>
      <c r="M113" s="126">
        <f>SUM(M111:M112)</f>
        <v>2466.2435831570847</v>
      </c>
    </row>
    <row r="114" spans="1:13">
      <c r="A114" s="121">
        <v>16</v>
      </c>
      <c r="B114" s="123" t="s">
        <v>76</v>
      </c>
      <c r="C114" s="123"/>
      <c r="D114" s="123"/>
      <c r="E114" s="126"/>
      <c r="F114" s="134"/>
      <c r="G114" s="126"/>
      <c r="H114" s="134"/>
      <c r="I114" s="126"/>
      <c r="J114" s="135">
        <v>0.01</v>
      </c>
      <c r="K114" s="126"/>
      <c r="L114" s="126"/>
      <c r="M114" s="126">
        <f>M113*J114</f>
        <v>24.662435831570846</v>
      </c>
    </row>
    <row r="115" spans="1:13">
      <c r="A115" s="121"/>
      <c r="B115" s="123"/>
      <c r="C115" s="123"/>
      <c r="D115" s="123"/>
      <c r="E115" s="126"/>
      <c r="F115" s="134"/>
      <c r="G115" s="126"/>
      <c r="H115" s="134"/>
      <c r="I115" s="126"/>
      <c r="J115" s="135"/>
      <c r="K115" s="126"/>
      <c r="L115" s="126"/>
      <c r="M115" s="126">
        <f>SUM(M113:M114)</f>
        <v>2490.9060189886554</v>
      </c>
    </row>
    <row r="116" spans="1:13">
      <c r="A116" s="121">
        <v>17</v>
      </c>
      <c r="B116" s="123" t="s">
        <v>387</v>
      </c>
      <c r="C116" s="123"/>
      <c r="D116" s="123"/>
      <c r="E116" s="126"/>
      <c r="F116" s="134"/>
      <c r="G116" s="126"/>
      <c r="H116" s="134"/>
      <c r="I116" s="126"/>
      <c r="J116" s="136">
        <v>0.06</v>
      </c>
      <c r="K116" s="126"/>
      <c r="L116" s="126"/>
      <c r="M116" s="126">
        <f>M115*J116</f>
        <v>149.45436113931933</v>
      </c>
    </row>
    <row r="117" spans="1:13">
      <c r="A117" s="121"/>
      <c r="B117" s="123"/>
      <c r="C117" s="123"/>
      <c r="D117" s="123"/>
      <c r="E117" s="126"/>
      <c r="F117" s="134"/>
      <c r="G117" s="126"/>
      <c r="H117" s="134"/>
      <c r="I117" s="126"/>
      <c r="J117" s="125"/>
      <c r="K117" s="126"/>
      <c r="L117" s="126"/>
      <c r="M117" s="126">
        <f>SUM(M115:M116)</f>
        <v>2640.3603801279746</v>
      </c>
    </row>
    <row r="118" spans="1:13">
      <c r="A118" s="121"/>
      <c r="B118" s="123" t="s">
        <v>78</v>
      </c>
      <c r="C118" s="123"/>
      <c r="D118" s="123"/>
      <c r="E118" s="126"/>
      <c r="F118" s="134"/>
      <c r="G118" s="126"/>
      <c r="H118" s="134"/>
      <c r="I118" s="126"/>
      <c r="J118" s="135"/>
      <c r="K118" s="126"/>
      <c r="L118" s="126"/>
      <c r="M118" s="126"/>
    </row>
    <row r="119" spans="1:13" ht="15">
      <c r="A119" s="121"/>
      <c r="B119" s="137"/>
      <c r="C119" s="123"/>
      <c r="D119" s="123"/>
      <c r="E119" s="126"/>
      <c r="F119" s="134"/>
      <c r="G119" s="126"/>
      <c r="H119" s="134"/>
      <c r="I119" s="126"/>
      <c r="J119" s="134"/>
      <c r="K119" s="126"/>
      <c r="L119" s="126"/>
      <c r="M119" s="139">
        <f>ROUND(M117,0)</f>
        <v>2640</v>
      </c>
    </row>
    <row r="120" spans="1:13" ht="15">
      <c r="A120" s="137"/>
      <c r="B120" s="123" t="s">
        <v>79</v>
      </c>
      <c r="C120" s="137"/>
      <c r="D120" s="137"/>
      <c r="E120" s="137"/>
      <c r="F120" s="137"/>
      <c r="G120" s="137"/>
      <c r="H120" s="137"/>
      <c r="I120" s="137"/>
      <c r="J120" s="137"/>
      <c r="K120" s="137"/>
      <c r="L120" s="137"/>
      <c r="M120" s="139">
        <f>ROUND(M117,0)</f>
        <v>2640</v>
      </c>
    </row>
    <row r="121" spans="1:13">
      <c r="A121" s="137"/>
      <c r="B121" s="137"/>
      <c r="C121" s="137"/>
      <c r="D121" s="137"/>
      <c r="E121" s="137"/>
      <c r="F121" s="137"/>
      <c r="G121" s="137"/>
      <c r="H121" s="137"/>
      <c r="I121" s="137"/>
      <c r="J121" s="137"/>
      <c r="K121" s="137"/>
      <c r="L121" s="137"/>
      <c r="M121" s="137"/>
    </row>
    <row r="122" spans="1:13" ht="15">
      <c r="A122" s="387" t="s">
        <v>432</v>
      </c>
      <c r="B122" s="387"/>
      <c r="C122" s="387"/>
      <c r="D122" s="387"/>
      <c r="E122" s="387"/>
      <c r="F122" s="387"/>
      <c r="G122" s="387"/>
      <c r="H122" s="387"/>
      <c r="I122" s="387"/>
      <c r="J122" s="387"/>
      <c r="K122" s="387"/>
      <c r="L122" s="387"/>
      <c r="M122" s="387"/>
    </row>
    <row r="123" spans="1:13" ht="15">
      <c r="A123" s="121"/>
      <c r="B123" s="141" t="s">
        <v>80</v>
      </c>
      <c r="C123" s="123"/>
      <c r="D123" s="123"/>
      <c r="E123" s="123"/>
      <c r="F123" s="124"/>
      <c r="G123" s="123"/>
      <c r="H123" s="125"/>
      <c r="I123" s="123"/>
      <c r="J123" s="125"/>
      <c r="K123" s="123"/>
      <c r="L123" s="123"/>
      <c r="M123" s="126"/>
    </row>
    <row r="124" spans="1:13">
      <c r="A124" s="121"/>
      <c r="B124" s="123" t="s">
        <v>83</v>
      </c>
      <c r="C124" s="123"/>
      <c r="D124" s="123"/>
      <c r="E124" s="123"/>
      <c r="F124" s="124"/>
      <c r="G124" s="123"/>
      <c r="H124" s="125"/>
      <c r="I124" s="123"/>
      <c r="J124" s="125"/>
      <c r="K124" s="123"/>
      <c r="L124" s="123"/>
      <c r="M124" s="126"/>
    </row>
    <row r="125" spans="1:13" ht="15">
      <c r="A125" s="128" t="s">
        <v>47</v>
      </c>
      <c r="B125" s="129" t="s">
        <v>48</v>
      </c>
      <c r="C125" s="118" t="s">
        <v>49</v>
      </c>
      <c r="D125" s="118" t="s">
        <v>50</v>
      </c>
      <c r="E125" s="118" t="s">
        <v>51</v>
      </c>
      <c r="F125" s="130" t="s">
        <v>52</v>
      </c>
      <c r="G125" s="118" t="s">
        <v>53</v>
      </c>
      <c r="H125" s="131" t="s">
        <v>54</v>
      </c>
      <c r="I125" s="118" t="s">
        <v>55</v>
      </c>
      <c r="J125" s="131" t="s">
        <v>56</v>
      </c>
      <c r="K125" s="118" t="s">
        <v>57</v>
      </c>
      <c r="L125" s="118" t="s">
        <v>58</v>
      </c>
      <c r="M125" s="132" t="s">
        <v>59</v>
      </c>
    </row>
    <row r="126" spans="1:13">
      <c r="A126" s="121">
        <v>1</v>
      </c>
      <c r="B126" s="123" t="s">
        <v>375</v>
      </c>
      <c r="C126" s="123" t="s">
        <v>60</v>
      </c>
      <c r="D126" s="123">
        <v>13.15</v>
      </c>
      <c r="E126" s="133">
        <v>14.777777777777779</v>
      </c>
      <c r="F126" s="124">
        <v>0.3</v>
      </c>
      <c r="G126" s="126">
        <f t="shared" ref="G126" si="49">SUM(E126-(E126*F126))</f>
        <v>10.344444444444445</v>
      </c>
      <c r="H126" s="134"/>
      <c r="I126" s="126"/>
      <c r="J126" s="125"/>
      <c r="K126" s="126">
        <f t="shared" ref="K126" si="50">SUM(G126+I126)*J126</f>
        <v>0</v>
      </c>
      <c r="L126" s="126">
        <f t="shared" ref="L126" si="51">G126+I126+K126</f>
        <v>10.344444444444445</v>
      </c>
      <c r="M126" s="126">
        <f t="shared" ref="M126" si="52">(D126*L126)</f>
        <v>136.02944444444447</v>
      </c>
    </row>
    <row r="127" spans="1:13">
      <c r="A127" s="121"/>
      <c r="B127" s="123" t="s">
        <v>376</v>
      </c>
      <c r="C127" s="123"/>
      <c r="D127" s="123"/>
      <c r="E127" s="133"/>
      <c r="F127" s="124"/>
      <c r="G127" s="126"/>
      <c r="H127" s="134"/>
      <c r="I127" s="126"/>
      <c r="J127" s="125"/>
      <c r="K127" s="126"/>
      <c r="L127" s="126"/>
      <c r="M127" s="126"/>
    </row>
    <row r="128" spans="1:13">
      <c r="A128" s="121"/>
      <c r="B128" s="123" t="s">
        <v>377</v>
      </c>
      <c r="C128" s="123"/>
      <c r="D128" s="123"/>
      <c r="E128" s="133"/>
      <c r="F128" s="124"/>
      <c r="G128" s="126"/>
      <c r="H128" s="134"/>
      <c r="I128" s="126"/>
      <c r="J128" s="125"/>
      <c r="K128" s="126"/>
      <c r="L128" s="126"/>
      <c r="M128" s="126"/>
    </row>
    <row r="129" spans="1:13">
      <c r="A129" s="121">
        <v>2</v>
      </c>
      <c r="B129" s="123" t="s">
        <v>380</v>
      </c>
      <c r="C129" s="123" t="s">
        <v>60</v>
      </c>
      <c r="D129" s="123">
        <v>4.7300000000000004</v>
      </c>
      <c r="E129" s="126">
        <v>31.53</v>
      </c>
      <c r="F129" s="124">
        <v>0.3</v>
      </c>
      <c r="G129" s="126">
        <f t="shared" ref="G129" si="53">SUM(E129-(E129*F129))</f>
        <v>22.071000000000002</v>
      </c>
      <c r="H129" s="134"/>
      <c r="I129" s="126"/>
      <c r="J129" s="135">
        <v>0.05</v>
      </c>
      <c r="K129" s="126">
        <f t="shared" ref="K129" si="54">SUM(G129+I129)*J129</f>
        <v>1.10355</v>
      </c>
      <c r="L129" s="126">
        <f t="shared" ref="L129" si="55">G129+I129+K129</f>
        <v>23.17455</v>
      </c>
      <c r="M129" s="126">
        <f t="shared" ref="M129" si="56">(D129*L129)</f>
        <v>109.6156215</v>
      </c>
    </row>
    <row r="130" spans="1:13">
      <c r="A130" s="121"/>
      <c r="B130" s="123" t="s">
        <v>378</v>
      </c>
      <c r="C130" s="123"/>
      <c r="D130" s="123"/>
      <c r="E130" s="126"/>
      <c r="F130" s="124"/>
      <c r="G130" s="126"/>
      <c r="H130" s="134"/>
      <c r="I130" s="126"/>
      <c r="J130" s="135"/>
      <c r="K130" s="126"/>
      <c r="L130" s="126"/>
      <c r="M130" s="126"/>
    </row>
    <row r="131" spans="1:13">
      <c r="A131" s="121">
        <v>3</v>
      </c>
      <c r="B131" s="123" t="s">
        <v>379</v>
      </c>
      <c r="C131" s="123" t="s">
        <v>63</v>
      </c>
      <c r="D131" s="123">
        <v>1</v>
      </c>
      <c r="E131" s="133">
        <v>8.85</v>
      </c>
      <c r="F131" s="124">
        <v>0.3</v>
      </c>
      <c r="G131" s="126">
        <f t="shared" ref="G131:G134" si="57">SUM(E131-(E131*F131))</f>
        <v>6.1950000000000003</v>
      </c>
      <c r="H131" s="134"/>
      <c r="I131" s="126"/>
      <c r="J131" s="135">
        <v>0.05</v>
      </c>
      <c r="K131" s="126">
        <f t="shared" ref="K131:K134" si="58">SUM(G131+I131)*J131</f>
        <v>0.30975000000000003</v>
      </c>
      <c r="L131" s="126">
        <f t="shared" ref="L131:L137" si="59">G131+I131+K131</f>
        <v>6.5047500000000005</v>
      </c>
      <c r="M131" s="126">
        <f t="shared" ref="M131:M137" si="60">(D131*L131)</f>
        <v>6.5047500000000005</v>
      </c>
    </row>
    <row r="132" spans="1:13">
      <c r="A132" s="121">
        <v>4</v>
      </c>
      <c r="B132" s="123" t="s">
        <v>381</v>
      </c>
      <c r="C132" s="123" t="s">
        <v>63</v>
      </c>
      <c r="D132" s="123">
        <v>2</v>
      </c>
      <c r="E132" s="133">
        <v>0.3</v>
      </c>
      <c r="F132" s="124">
        <v>0.3</v>
      </c>
      <c r="G132" s="126">
        <f t="shared" si="57"/>
        <v>0.21</v>
      </c>
      <c r="H132" s="134"/>
      <c r="I132" s="126"/>
      <c r="J132" s="135">
        <v>0.05</v>
      </c>
      <c r="K132" s="126">
        <f t="shared" si="58"/>
        <v>1.0500000000000001E-2</v>
      </c>
      <c r="L132" s="126">
        <f t="shared" si="59"/>
        <v>0.2205</v>
      </c>
      <c r="M132" s="126">
        <f t="shared" si="60"/>
        <v>0.441</v>
      </c>
    </row>
    <row r="133" spans="1:13">
      <c r="A133" s="121">
        <v>5</v>
      </c>
      <c r="B133" s="123" t="s">
        <v>382</v>
      </c>
      <c r="C133" s="123" t="s">
        <v>63</v>
      </c>
      <c r="D133" s="123">
        <v>9</v>
      </c>
      <c r="E133" s="133">
        <v>2</v>
      </c>
      <c r="F133" s="124">
        <v>0.3</v>
      </c>
      <c r="G133" s="126">
        <f t="shared" si="57"/>
        <v>1.4</v>
      </c>
      <c r="H133" s="134"/>
      <c r="I133" s="126"/>
      <c r="J133" s="135">
        <v>0.05</v>
      </c>
      <c r="K133" s="126">
        <f t="shared" si="58"/>
        <v>6.9999999999999993E-2</v>
      </c>
      <c r="L133" s="126">
        <f t="shared" si="59"/>
        <v>1.47</v>
      </c>
      <c r="M133" s="126">
        <f t="shared" si="60"/>
        <v>13.23</v>
      </c>
    </row>
    <row r="134" spans="1:13">
      <c r="A134" s="121">
        <v>6</v>
      </c>
      <c r="B134" s="123" t="s">
        <v>392</v>
      </c>
      <c r="C134" s="123" t="s">
        <v>63</v>
      </c>
      <c r="D134" s="123">
        <v>1</v>
      </c>
      <c r="E134" s="133">
        <v>26.47</v>
      </c>
      <c r="F134" s="124">
        <v>0.3</v>
      </c>
      <c r="G134" s="126">
        <f t="shared" si="57"/>
        <v>18.529</v>
      </c>
      <c r="H134" s="134"/>
      <c r="I134" s="126"/>
      <c r="J134" s="135">
        <v>0.05</v>
      </c>
      <c r="K134" s="126">
        <f t="shared" si="58"/>
        <v>0.92645</v>
      </c>
      <c r="L134" s="126">
        <f t="shared" si="59"/>
        <v>19.455449999999999</v>
      </c>
      <c r="M134" s="126">
        <f t="shared" si="60"/>
        <v>19.455449999999999</v>
      </c>
    </row>
    <row r="135" spans="1:13">
      <c r="A135" s="121">
        <v>7</v>
      </c>
      <c r="B135" s="123" t="s">
        <v>393</v>
      </c>
      <c r="C135" s="123" t="s">
        <v>63</v>
      </c>
      <c r="D135" s="123">
        <v>2</v>
      </c>
      <c r="E135" s="133">
        <v>26.47</v>
      </c>
      <c r="F135" s="124">
        <v>0.3</v>
      </c>
      <c r="G135" s="126">
        <f t="shared" ref="G135:G140" si="61">SUM(E135-(E135*F135))</f>
        <v>18.529</v>
      </c>
      <c r="H135" s="134"/>
      <c r="I135" s="126"/>
      <c r="J135" s="135">
        <v>0.05</v>
      </c>
      <c r="K135" s="126">
        <f t="shared" ref="K135" si="62">SUM(G135+I135)*J135</f>
        <v>0.92645</v>
      </c>
      <c r="L135" s="126">
        <f t="shared" ref="L135" si="63">G135+I135+K135</f>
        <v>19.455449999999999</v>
      </c>
      <c r="M135" s="126">
        <f t="shared" ref="M135" si="64">(D135*L135)</f>
        <v>38.910899999999998</v>
      </c>
    </row>
    <row r="136" spans="1:13">
      <c r="A136" s="121">
        <v>8</v>
      </c>
      <c r="B136" s="123" t="s">
        <v>384</v>
      </c>
      <c r="C136" s="123" t="s">
        <v>63</v>
      </c>
      <c r="D136" s="123">
        <v>0.5</v>
      </c>
      <c r="E136" s="133">
        <v>90</v>
      </c>
      <c r="F136" s="124">
        <v>0.3</v>
      </c>
      <c r="G136" s="126">
        <f t="shared" si="61"/>
        <v>63</v>
      </c>
      <c r="H136" s="134"/>
      <c r="I136" s="126"/>
      <c r="J136" s="125"/>
      <c r="K136" s="126"/>
      <c r="L136" s="126">
        <f t="shared" si="59"/>
        <v>63</v>
      </c>
      <c r="M136" s="126">
        <f t="shared" si="60"/>
        <v>31.5</v>
      </c>
    </row>
    <row r="137" spans="1:13">
      <c r="A137" s="121">
        <v>9</v>
      </c>
      <c r="B137" s="123" t="s">
        <v>308</v>
      </c>
      <c r="C137" s="123" t="s">
        <v>63</v>
      </c>
      <c r="D137" s="123">
        <v>0.5</v>
      </c>
      <c r="E137" s="133">
        <v>150</v>
      </c>
      <c r="F137" s="124">
        <v>0.3</v>
      </c>
      <c r="G137" s="126">
        <f t="shared" si="61"/>
        <v>105</v>
      </c>
      <c r="H137" s="134"/>
      <c r="I137" s="126"/>
      <c r="J137" s="125"/>
      <c r="K137" s="126"/>
      <c r="L137" s="126">
        <f t="shared" si="59"/>
        <v>105</v>
      </c>
      <c r="M137" s="126">
        <f t="shared" si="60"/>
        <v>52.5</v>
      </c>
    </row>
    <row r="138" spans="1:13">
      <c r="A138" s="121">
        <v>10</v>
      </c>
      <c r="B138" s="123" t="s">
        <v>62</v>
      </c>
      <c r="C138" s="123" t="s">
        <v>63</v>
      </c>
      <c r="D138" s="123">
        <v>1</v>
      </c>
      <c r="E138" s="133">
        <v>140</v>
      </c>
      <c r="F138" s="124">
        <v>0.3</v>
      </c>
      <c r="G138" s="126">
        <f t="shared" si="61"/>
        <v>98</v>
      </c>
      <c r="H138" s="134"/>
      <c r="I138" s="126"/>
      <c r="J138" s="125"/>
      <c r="K138" s="126"/>
      <c r="L138" s="126">
        <f>G138+I138+K138</f>
        <v>98</v>
      </c>
      <c r="M138" s="126">
        <f>(D138*L138)</f>
        <v>98</v>
      </c>
    </row>
    <row r="139" spans="1:13">
      <c r="A139" s="121">
        <v>11</v>
      </c>
      <c r="B139" s="123" t="s">
        <v>272</v>
      </c>
      <c r="C139" s="123" t="s">
        <v>63</v>
      </c>
      <c r="D139" s="123">
        <v>1</v>
      </c>
      <c r="E139" s="133">
        <v>1</v>
      </c>
      <c r="F139" s="124">
        <v>0.3</v>
      </c>
      <c r="G139" s="126">
        <f t="shared" si="61"/>
        <v>0.7</v>
      </c>
      <c r="H139" s="134"/>
      <c r="I139" s="126"/>
      <c r="J139" s="125"/>
      <c r="K139" s="126"/>
      <c r="L139" s="126">
        <f t="shared" ref="L139:L140" si="65">G139+I139+K139</f>
        <v>0.7</v>
      </c>
      <c r="M139" s="126">
        <f t="shared" ref="M139:M140" si="66">(D139*L139)</f>
        <v>0.7</v>
      </c>
    </row>
    <row r="140" spans="1:13">
      <c r="A140" s="121">
        <v>12</v>
      </c>
      <c r="B140" s="123" t="s">
        <v>385</v>
      </c>
      <c r="C140" s="123" t="s">
        <v>63</v>
      </c>
      <c r="D140" s="123">
        <v>1</v>
      </c>
      <c r="E140" s="133">
        <v>4.5</v>
      </c>
      <c r="F140" s="124">
        <v>0.3</v>
      </c>
      <c r="G140" s="126">
        <f t="shared" si="61"/>
        <v>3.1500000000000004</v>
      </c>
      <c r="H140" s="134"/>
      <c r="I140" s="126"/>
      <c r="J140" s="125"/>
      <c r="K140" s="126"/>
      <c r="L140" s="126">
        <f t="shared" si="65"/>
        <v>3.1500000000000004</v>
      </c>
      <c r="M140" s="126">
        <f t="shared" si="66"/>
        <v>3.1500000000000004</v>
      </c>
    </row>
    <row r="141" spans="1:13">
      <c r="A141" s="121"/>
      <c r="B141" s="123" t="s">
        <v>67</v>
      </c>
      <c r="C141" s="123"/>
      <c r="D141" s="123"/>
      <c r="E141" s="126"/>
      <c r="F141" s="134"/>
      <c r="G141" s="126"/>
      <c r="H141" s="134"/>
      <c r="I141" s="126"/>
      <c r="J141" s="135"/>
      <c r="K141" s="126"/>
      <c r="L141" s="126"/>
      <c r="M141" s="126">
        <f>SUM(M126:M140)</f>
        <v>510.03716594444444</v>
      </c>
    </row>
    <row r="142" spans="1:13">
      <c r="A142" s="121">
        <v>13</v>
      </c>
      <c r="B142" s="123" t="s">
        <v>68</v>
      </c>
      <c r="C142" s="123"/>
      <c r="D142" s="123"/>
      <c r="E142" s="126"/>
      <c r="F142" s="134"/>
      <c r="G142" s="126"/>
      <c r="H142" s="134"/>
      <c r="I142" s="126"/>
      <c r="J142" s="135">
        <v>0.02</v>
      </c>
      <c r="K142" s="126"/>
      <c r="L142" s="126"/>
      <c r="M142" s="126">
        <f>M141*J142</f>
        <v>10.20074331888889</v>
      </c>
    </row>
    <row r="143" spans="1:13">
      <c r="A143" s="121"/>
      <c r="B143" s="123"/>
      <c r="C143" s="123"/>
      <c r="D143" s="123"/>
      <c r="E143" s="126"/>
      <c r="F143" s="134"/>
      <c r="G143" s="126"/>
      <c r="H143" s="134"/>
      <c r="I143" s="126"/>
      <c r="J143" s="135"/>
      <c r="K143" s="126"/>
      <c r="L143" s="126"/>
      <c r="M143" s="126">
        <f>SUM(M141:M142)</f>
        <v>520.23790926333334</v>
      </c>
    </row>
    <row r="144" spans="1:13">
      <c r="A144" s="121">
        <v>14</v>
      </c>
      <c r="B144" s="123" t="s">
        <v>69</v>
      </c>
      <c r="C144" s="123"/>
      <c r="D144" s="123">
        <v>1</v>
      </c>
      <c r="E144" s="126"/>
      <c r="F144" s="134"/>
      <c r="G144" s="126">
        <f>G148</f>
        <v>440.8</v>
      </c>
      <c r="H144" s="136"/>
      <c r="I144" s="126">
        <f>G144+(G144*H144)</f>
        <v>440.8</v>
      </c>
      <c r="J144" s="135"/>
      <c r="K144" s="126">
        <f>I144*J144</f>
        <v>0</v>
      </c>
      <c r="L144" s="126">
        <f>K144+I144</f>
        <v>440.8</v>
      </c>
      <c r="M144" s="126">
        <f>L144*D144</f>
        <v>440.8</v>
      </c>
    </row>
    <row r="145" spans="1:13">
      <c r="A145" s="121"/>
      <c r="B145" s="137" t="s">
        <v>70</v>
      </c>
      <c r="C145" s="123" t="s">
        <v>71</v>
      </c>
      <c r="D145" s="137">
        <v>0.3</v>
      </c>
      <c r="E145" s="138">
        <v>579</v>
      </c>
      <c r="F145" s="123"/>
      <c r="G145" s="137">
        <f>E145*D145</f>
        <v>173.7</v>
      </c>
      <c r="H145" s="136"/>
      <c r="I145" s="126"/>
      <c r="J145" s="135"/>
      <c r="K145" s="126"/>
      <c r="L145" s="126"/>
      <c r="M145" s="126"/>
    </row>
    <row r="146" spans="1:13">
      <c r="A146" s="121"/>
      <c r="B146" s="137" t="s">
        <v>72</v>
      </c>
      <c r="C146" s="123" t="s">
        <v>71</v>
      </c>
      <c r="D146" s="137">
        <v>0.1</v>
      </c>
      <c r="E146" s="138">
        <v>579</v>
      </c>
      <c r="F146" s="123"/>
      <c r="G146" s="137">
        <f>E146*D146</f>
        <v>57.900000000000006</v>
      </c>
      <c r="H146" s="136"/>
      <c r="I146" s="126"/>
      <c r="J146" s="135"/>
      <c r="K146" s="126"/>
      <c r="L146" s="126"/>
      <c r="M146" s="126"/>
    </row>
    <row r="147" spans="1:13">
      <c r="A147" s="121"/>
      <c r="B147" s="137" t="s">
        <v>73</v>
      </c>
      <c r="C147" s="123" t="s">
        <v>71</v>
      </c>
      <c r="D147" s="137">
        <v>0.4</v>
      </c>
      <c r="E147" s="138">
        <v>523</v>
      </c>
      <c r="F147" s="123"/>
      <c r="G147" s="137">
        <f>E147*D147</f>
        <v>209.20000000000002</v>
      </c>
      <c r="H147" s="136"/>
      <c r="I147" s="126"/>
      <c r="J147" s="135"/>
      <c r="K147" s="126"/>
      <c r="L147" s="126"/>
      <c r="M147" s="126"/>
    </row>
    <row r="148" spans="1:13">
      <c r="A148" s="121"/>
      <c r="B148" s="123"/>
      <c r="C148" s="123"/>
      <c r="D148" s="123"/>
      <c r="E148" s="126"/>
      <c r="F148" s="134"/>
      <c r="G148" s="126">
        <f>SUM(G145:G147)</f>
        <v>440.8</v>
      </c>
      <c r="H148" s="136"/>
      <c r="I148" s="126"/>
      <c r="J148" s="135"/>
      <c r="K148" s="126"/>
      <c r="L148" s="126"/>
      <c r="M148" s="126"/>
    </row>
    <row r="149" spans="1:13">
      <c r="A149" s="121"/>
      <c r="B149" s="123"/>
      <c r="C149" s="123"/>
      <c r="D149" s="123"/>
      <c r="E149" s="126"/>
      <c r="F149" s="134"/>
      <c r="G149" s="126"/>
      <c r="H149" s="136"/>
      <c r="I149" s="126"/>
      <c r="J149" s="135"/>
      <c r="K149" s="126"/>
      <c r="L149" s="126"/>
      <c r="M149" s="126">
        <f>SUM(M143:M148)</f>
        <v>961.0379092633334</v>
      </c>
    </row>
    <row r="150" spans="1:13">
      <c r="A150" s="121">
        <v>15</v>
      </c>
      <c r="B150" s="123" t="s">
        <v>74</v>
      </c>
      <c r="C150" s="123"/>
      <c r="D150" s="123"/>
      <c r="E150" s="126"/>
      <c r="F150" s="134"/>
      <c r="G150" s="126"/>
      <c r="H150" s="134"/>
      <c r="I150" s="126"/>
      <c r="J150" s="135">
        <v>0.01</v>
      </c>
      <c r="K150" s="126"/>
      <c r="L150" s="126"/>
      <c r="M150" s="126">
        <f>M149*J150</f>
        <v>9.6103790926333339</v>
      </c>
    </row>
    <row r="151" spans="1:13">
      <c r="A151" s="121"/>
      <c r="B151" s="123"/>
      <c r="C151" s="123"/>
      <c r="D151" s="123"/>
      <c r="E151" s="126"/>
      <c r="F151" s="134"/>
      <c r="G151" s="126"/>
      <c r="H151" s="134"/>
      <c r="I151" s="126"/>
      <c r="J151" s="135"/>
      <c r="K151" s="126"/>
      <c r="L151" s="126"/>
      <c r="M151" s="126">
        <f>SUM(M149:M150)</f>
        <v>970.64828835596677</v>
      </c>
    </row>
    <row r="152" spans="1:13">
      <c r="A152" s="121">
        <v>16</v>
      </c>
      <c r="B152" s="123" t="s">
        <v>75</v>
      </c>
      <c r="C152" s="123"/>
      <c r="D152" s="123"/>
      <c r="E152" s="126"/>
      <c r="F152" s="134"/>
      <c r="G152" s="126"/>
      <c r="H152" s="134"/>
      <c r="I152" s="126"/>
      <c r="J152" s="135">
        <v>0.15</v>
      </c>
      <c r="K152" s="126"/>
      <c r="L152" s="126"/>
      <c r="M152" s="126">
        <f>M151*J152</f>
        <v>145.59724325339502</v>
      </c>
    </row>
    <row r="153" spans="1:13">
      <c r="A153" s="121"/>
      <c r="B153" s="123"/>
      <c r="C153" s="123"/>
      <c r="D153" s="123"/>
      <c r="E153" s="126"/>
      <c r="F153" s="134"/>
      <c r="G153" s="126"/>
      <c r="H153" s="134"/>
      <c r="I153" s="126"/>
      <c r="J153" s="135"/>
      <c r="K153" s="126"/>
      <c r="L153" s="126"/>
      <c r="M153" s="126">
        <f>SUM(M151:M152)</f>
        <v>1116.2455316093617</v>
      </c>
    </row>
    <row r="154" spans="1:13">
      <c r="A154" s="121">
        <v>17</v>
      </c>
      <c r="B154" s="123" t="s">
        <v>76</v>
      </c>
      <c r="C154" s="123"/>
      <c r="D154" s="123"/>
      <c r="E154" s="126"/>
      <c r="F154" s="134"/>
      <c r="G154" s="126"/>
      <c r="H154" s="134"/>
      <c r="I154" s="126"/>
      <c r="J154" s="135">
        <v>0.01</v>
      </c>
      <c r="K154" s="126"/>
      <c r="L154" s="126"/>
      <c r="M154" s="126">
        <f>M153*J154</f>
        <v>11.162455316093617</v>
      </c>
    </row>
    <row r="155" spans="1:13">
      <c r="A155" s="121"/>
      <c r="B155" s="123"/>
      <c r="C155" s="123"/>
      <c r="D155" s="123"/>
      <c r="E155" s="126"/>
      <c r="F155" s="134"/>
      <c r="G155" s="126"/>
      <c r="H155" s="134"/>
      <c r="I155" s="126"/>
      <c r="J155" s="135"/>
      <c r="K155" s="126"/>
      <c r="L155" s="126"/>
      <c r="M155" s="126">
        <f>SUM(M153:M154)</f>
        <v>1127.4079869254554</v>
      </c>
    </row>
    <row r="156" spans="1:13">
      <c r="A156" s="121">
        <v>18</v>
      </c>
      <c r="B156" s="123" t="s">
        <v>387</v>
      </c>
      <c r="C156" s="123"/>
      <c r="D156" s="123"/>
      <c r="E156" s="126"/>
      <c r="F156" s="134"/>
      <c r="G156" s="126"/>
      <c r="H156" s="134"/>
      <c r="I156" s="126"/>
      <c r="J156" s="136">
        <v>0.06</v>
      </c>
      <c r="K156" s="126"/>
      <c r="L156" s="126"/>
      <c r="M156" s="126">
        <f>M155*J156</f>
        <v>67.644479215527326</v>
      </c>
    </row>
    <row r="157" spans="1:13">
      <c r="A157" s="121"/>
      <c r="B157" s="123"/>
      <c r="C157" s="123"/>
      <c r="D157" s="123"/>
      <c r="E157" s="126"/>
      <c r="F157" s="134"/>
      <c r="G157" s="126"/>
      <c r="H157" s="134"/>
      <c r="I157" s="126"/>
      <c r="J157" s="125"/>
      <c r="K157" s="126"/>
      <c r="L157" s="126"/>
      <c r="M157" s="126">
        <f>SUM(M155:M156)</f>
        <v>1195.0524661409827</v>
      </c>
    </row>
    <row r="158" spans="1:13">
      <c r="A158" s="121"/>
      <c r="B158" s="123" t="s">
        <v>78</v>
      </c>
      <c r="C158" s="123"/>
      <c r="D158" s="123"/>
      <c r="E158" s="126"/>
      <c r="F158" s="134"/>
      <c r="G158" s="126"/>
      <c r="H158" s="134"/>
      <c r="I158" s="126"/>
      <c r="J158" s="135"/>
      <c r="K158" s="126"/>
      <c r="L158" s="126"/>
      <c r="M158" s="126"/>
    </row>
    <row r="159" spans="1:13" ht="15">
      <c r="A159" s="121"/>
      <c r="B159" s="137"/>
      <c r="C159" s="123"/>
      <c r="D159" s="123"/>
      <c r="E159" s="126"/>
      <c r="F159" s="134"/>
      <c r="G159" s="126"/>
      <c r="H159" s="134"/>
      <c r="I159" s="126"/>
      <c r="J159" s="134"/>
      <c r="K159" s="126"/>
      <c r="L159" s="126"/>
      <c r="M159" s="139">
        <f>ROUND(M157,0)</f>
        <v>1195</v>
      </c>
    </row>
    <row r="160" spans="1:13" ht="15">
      <c r="A160" s="137"/>
      <c r="B160" s="123" t="s">
        <v>79</v>
      </c>
      <c r="C160" s="137"/>
      <c r="D160" s="137"/>
      <c r="E160" s="137"/>
      <c r="F160" s="137"/>
      <c r="G160" s="137"/>
      <c r="H160" s="137"/>
      <c r="I160" s="137"/>
      <c r="J160" s="137"/>
      <c r="K160" s="137"/>
      <c r="L160" s="137"/>
      <c r="M160" s="139">
        <f>ROUND(M157,0)</f>
        <v>1195</v>
      </c>
    </row>
    <row r="161" spans="1:13" ht="15">
      <c r="A161" s="137"/>
      <c r="B161" s="123" t="s">
        <v>84</v>
      </c>
      <c r="C161" s="137"/>
      <c r="D161" s="137"/>
      <c r="E161" s="137"/>
      <c r="F161" s="137"/>
      <c r="G161" s="137"/>
      <c r="H161" s="137"/>
      <c r="I161" s="137"/>
      <c r="J161" s="137"/>
      <c r="K161" s="137"/>
      <c r="L161" s="137"/>
      <c r="M161" s="139"/>
    </row>
    <row r="162" spans="1:13" ht="15">
      <c r="A162" s="128" t="s">
        <v>47</v>
      </c>
      <c r="B162" s="129" t="s">
        <v>48</v>
      </c>
      <c r="C162" s="118" t="s">
        <v>49</v>
      </c>
      <c r="D162" s="118" t="s">
        <v>50</v>
      </c>
      <c r="E162" s="118" t="s">
        <v>51</v>
      </c>
      <c r="F162" s="130" t="s">
        <v>52</v>
      </c>
      <c r="G162" s="118" t="s">
        <v>53</v>
      </c>
      <c r="H162" s="131" t="s">
        <v>54</v>
      </c>
      <c r="I162" s="118" t="s">
        <v>55</v>
      </c>
      <c r="J162" s="131" t="s">
        <v>56</v>
      </c>
      <c r="K162" s="118" t="s">
        <v>57</v>
      </c>
      <c r="L162" s="118" t="s">
        <v>58</v>
      </c>
      <c r="M162" s="132" t="s">
        <v>59</v>
      </c>
    </row>
    <row r="163" spans="1:13">
      <c r="A163" s="121">
        <v>1</v>
      </c>
      <c r="B163" s="123" t="s">
        <v>375</v>
      </c>
      <c r="C163" s="123" t="s">
        <v>60</v>
      </c>
      <c r="D163" s="123">
        <v>13.15</v>
      </c>
      <c r="E163" s="133">
        <v>14.777777777777779</v>
      </c>
      <c r="F163" s="124">
        <v>0.3</v>
      </c>
      <c r="G163" s="126">
        <f t="shared" ref="G163" si="67">SUM(E163-(E163*F163))</f>
        <v>10.344444444444445</v>
      </c>
      <c r="H163" s="134"/>
      <c r="I163" s="126"/>
      <c r="J163" s="125"/>
      <c r="K163" s="126">
        <f t="shared" ref="K163" si="68">SUM(G163+I163)*J163</f>
        <v>0</v>
      </c>
      <c r="L163" s="126">
        <f t="shared" ref="L163" si="69">G163+I163+K163</f>
        <v>10.344444444444445</v>
      </c>
      <c r="M163" s="126">
        <f t="shared" ref="M163" si="70">(D163*L163)</f>
        <v>136.02944444444447</v>
      </c>
    </row>
    <row r="164" spans="1:13">
      <c r="A164" s="121"/>
      <c r="B164" s="123" t="s">
        <v>376</v>
      </c>
      <c r="C164" s="123"/>
      <c r="D164" s="123"/>
      <c r="E164" s="133"/>
      <c r="F164" s="124"/>
      <c r="G164" s="126"/>
      <c r="H164" s="134"/>
      <c r="I164" s="126"/>
      <c r="J164" s="125"/>
      <c r="K164" s="126"/>
      <c r="L164" s="126"/>
      <c r="M164" s="126"/>
    </row>
    <row r="165" spans="1:13">
      <c r="A165" s="121"/>
      <c r="B165" s="123" t="s">
        <v>377</v>
      </c>
      <c r="C165" s="123"/>
      <c r="D165" s="123"/>
      <c r="E165" s="133"/>
      <c r="F165" s="124"/>
      <c r="G165" s="126"/>
      <c r="H165" s="134"/>
      <c r="I165" s="126"/>
      <c r="J165" s="125"/>
      <c r="K165" s="126"/>
      <c r="L165" s="126"/>
      <c r="M165" s="126"/>
    </row>
    <row r="166" spans="1:13">
      <c r="A166" s="121">
        <v>2</v>
      </c>
      <c r="B166" s="123" t="s">
        <v>380</v>
      </c>
      <c r="C166" s="123" t="s">
        <v>60</v>
      </c>
      <c r="D166" s="123">
        <v>4.7300000000000004</v>
      </c>
      <c r="E166" s="126">
        <v>31.53</v>
      </c>
      <c r="F166" s="124">
        <v>0.3</v>
      </c>
      <c r="G166" s="126">
        <f t="shared" ref="G166" si="71">SUM(E166-(E166*F166))</f>
        <v>22.071000000000002</v>
      </c>
      <c r="H166" s="134"/>
      <c r="I166" s="126"/>
      <c r="J166" s="135">
        <v>0.05</v>
      </c>
      <c r="K166" s="126">
        <f t="shared" ref="K166" si="72">SUM(G166+I166)*J166</f>
        <v>1.10355</v>
      </c>
      <c r="L166" s="126">
        <f t="shared" ref="L166" si="73">G166+I166+K166</f>
        <v>23.17455</v>
      </c>
      <c r="M166" s="126">
        <f t="shared" ref="M166" si="74">(D166*L166)</f>
        <v>109.6156215</v>
      </c>
    </row>
    <row r="167" spans="1:13">
      <c r="A167" s="121"/>
      <c r="B167" s="123" t="s">
        <v>378</v>
      </c>
      <c r="C167" s="123"/>
      <c r="D167" s="123"/>
      <c r="E167" s="126"/>
      <c r="F167" s="124"/>
      <c r="G167" s="126"/>
      <c r="H167" s="134"/>
      <c r="I167" s="126"/>
      <c r="J167" s="135"/>
      <c r="K167" s="126"/>
      <c r="L167" s="126"/>
      <c r="M167" s="126"/>
    </row>
    <row r="168" spans="1:13">
      <c r="A168" s="121">
        <v>3</v>
      </c>
      <c r="B168" s="123" t="s">
        <v>379</v>
      </c>
      <c r="C168" s="123" t="s">
        <v>63</v>
      </c>
      <c r="D168" s="123">
        <v>1</v>
      </c>
      <c r="E168" s="133">
        <v>8.85</v>
      </c>
      <c r="F168" s="124">
        <v>0.3</v>
      </c>
      <c r="G168" s="126">
        <f t="shared" ref="G168:G173" si="75">SUM(E168-(E168*F168))</f>
        <v>6.1950000000000003</v>
      </c>
      <c r="H168" s="134"/>
      <c r="I168" s="126"/>
      <c r="J168" s="135">
        <v>0.05</v>
      </c>
      <c r="K168" s="126">
        <f t="shared" ref="K168:K171" si="76">SUM(G168+I168)*J168</f>
        <v>0.30975000000000003</v>
      </c>
      <c r="L168" s="126">
        <f t="shared" ref="L168:L173" si="77">G168+I168+K168</f>
        <v>6.5047500000000005</v>
      </c>
      <c r="M168" s="126">
        <f t="shared" ref="M168:M173" si="78">(D168*L168)</f>
        <v>6.5047500000000005</v>
      </c>
    </row>
    <row r="169" spans="1:13">
      <c r="A169" s="121">
        <v>4</v>
      </c>
      <c r="B169" s="123" t="s">
        <v>381</v>
      </c>
      <c r="C169" s="123" t="s">
        <v>63</v>
      </c>
      <c r="D169" s="123">
        <v>2</v>
      </c>
      <c r="E169" s="133">
        <v>0.3</v>
      </c>
      <c r="F169" s="124">
        <v>0.3</v>
      </c>
      <c r="G169" s="126">
        <f t="shared" si="75"/>
        <v>0.21</v>
      </c>
      <c r="H169" s="134"/>
      <c r="I169" s="126"/>
      <c r="J169" s="135">
        <v>0.05</v>
      </c>
      <c r="K169" s="126">
        <f t="shared" si="76"/>
        <v>1.0500000000000001E-2</v>
      </c>
      <c r="L169" s="126">
        <f t="shared" si="77"/>
        <v>0.2205</v>
      </c>
      <c r="M169" s="126">
        <f t="shared" si="78"/>
        <v>0.441</v>
      </c>
    </row>
    <row r="170" spans="1:13">
      <c r="A170" s="121">
        <v>5</v>
      </c>
      <c r="B170" s="123" t="s">
        <v>382</v>
      </c>
      <c r="C170" s="123" t="s">
        <v>63</v>
      </c>
      <c r="D170" s="123">
        <v>9</v>
      </c>
      <c r="E170" s="133">
        <v>2</v>
      </c>
      <c r="F170" s="124">
        <v>0.3</v>
      </c>
      <c r="G170" s="126">
        <f t="shared" si="75"/>
        <v>1.4</v>
      </c>
      <c r="H170" s="134"/>
      <c r="I170" s="126"/>
      <c r="J170" s="135">
        <v>0.05</v>
      </c>
      <c r="K170" s="126">
        <f t="shared" si="76"/>
        <v>6.9999999999999993E-2</v>
      </c>
      <c r="L170" s="126">
        <f t="shared" si="77"/>
        <v>1.47</v>
      </c>
      <c r="M170" s="126">
        <f t="shared" si="78"/>
        <v>13.23</v>
      </c>
    </row>
    <row r="171" spans="1:13">
      <c r="A171" s="121">
        <v>6</v>
      </c>
      <c r="B171" s="123" t="s">
        <v>383</v>
      </c>
      <c r="C171" s="123" t="s">
        <v>63</v>
      </c>
      <c r="D171" s="123">
        <v>1</v>
      </c>
      <c r="E171" s="133">
        <v>26.47</v>
      </c>
      <c r="F171" s="124">
        <v>0.3</v>
      </c>
      <c r="G171" s="126">
        <f t="shared" si="75"/>
        <v>18.529</v>
      </c>
      <c r="H171" s="134"/>
      <c r="I171" s="126"/>
      <c r="J171" s="135">
        <v>0.05</v>
      </c>
      <c r="K171" s="126">
        <f t="shared" si="76"/>
        <v>0.92645</v>
      </c>
      <c r="L171" s="126">
        <f t="shared" si="77"/>
        <v>19.455449999999999</v>
      </c>
      <c r="M171" s="126">
        <f t="shared" si="78"/>
        <v>19.455449999999999</v>
      </c>
    </row>
    <row r="172" spans="1:13">
      <c r="A172" s="121">
        <v>7</v>
      </c>
      <c r="B172" s="123" t="s">
        <v>85</v>
      </c>
      <c r="C172" s="123" t="s">
        <v>63</v>
      </c>
      <c r="D172" s="123">
        <v>0.5</v>
      </c>
      <c r="E172" s="133">
        <v>90</v>
      </c>
      <c r="F172" s="124">
        <v>0.3</v>
      </c>
      <c r="G172" s="126">
        <f t="shared" si="75"/>
        <v>63</v>
      </c>
      <c r="H172" s="134"/>
      <c r="I172" s="126"/>
      <c r="J172" s="125"/>
      <c r="K172" s="126"/>
      <c r="L172" s="126">
        <f t="shared" si="77"/>
        <v>63</v>
      </c>
      <c r="M172" s="126">
        <f t="shared" si="78"/>
        <v>31.5</v>
      </c>
    </row>
    <row r="173" spans="1:13">
      <c r="A173" s="121">
        <v>8</v>
      </c>
      <c r="B173" s="123" t="s">
        <v>394</v>
      </c>
      <c r="C173" s="123" t="s">
        <v>63</v>
      </c>
      <c r="D173" s="123">
        <v>0.5</v>
      </c>
      <c r="E173" s="133">
        <v>150</v>
      </c>
      <c r="F173" s="124">
        <v>0.3</v>
      </c>
      <c r="G173" s="126">
        <f t="shared" si="75"/>
        <v>105</v>
      </c>
      <c r="H173" s="134"/>
      <c r="I173" s="126"/>
      <c r="J173" s="125"/>
      <c r="K173" s="126"/>
      <c r="L173" s="126">
        <f t="shared" si="77"/>
        <v>105</v>
      </c>
      <c r="M173" s="126">
        <f t="shared" si="78"/>
        <v>52.5</v>
      </c>
    </row>
    <row r="174" spans="1:13">
      <c r="A174" s="121">
        <v>9</v>
      </c>
      <c r="B174" s="123" t="s">
        <v>62</v>
      </c>
      <c r="C174" s="123" t="s">
        <v>63</v>
      </c>
      <c r="D174" s="123">
        <v>1</v>
      </c>
      <c r="E174" s="133">
        <v>140</v>
      </c>
      <c r="F174" s="124">
        <v>0.3</v>
      </c>
      <c r="G174" s="126">
        <f>SUM(E174-(E174*F174))</f>
        <v>98</v>
      </c>
      <c r="H174" s="134"/>
      <c r="I174" s="126"/>
      <c r="J174" s="125"/>
      <c r="K174" s="126"/>
      <c r="L174" s="126">
        <f>G174+I174+K174</f>
        <v>98</v>
      </c>
      <c r="M174" s="126">
        <f>(D174*L174)</f>
        <v>98</v>
      </c>
    </row>
    <row r="175" spans="1:13">
      <c r="A175" s="121">
        <v>10</v>
      </c>
      <c r="B175" s="123" t="s">
        <v>272</v>
      </c>
      <c r="C175" s="123" t="s">
        <v>63</v>
      </c>
      <c r="D175" s="123">
        <v>1</v>
      </c>
      <c r="E175" s="133">
        <v>1</v>
      </c>
      <c r="F175" s="124">
        <v>0.3</v>
      </c>
      <c r="G175" s="126">
        <f t="shared" ref="G175:G176" si="79">SUM(E175-(E175*F175))</f>
        <v>0.7</v>
      </c>
      <c r="H175" s="134"/>
      <c r="I175" s="126"/>
      <c r="J175" s="125"/>
      <c r="K175" s="126"/>
      <c r="L175" s="126">
        <f t="shared" ref="L175:L176" si="80">G175+I175+K175</f>
        <v>0.7</v>
      </c>
      <c r="M175" s="126">
        <f t="shared" ref="M175:M176" si="81">(D175*L175)</f>
        <v>0.7</v>
      </c>
    </row>
    <row r="176" spans="1:13">
      <c r="A176" s="121">
        <v>11</v>
      </c>
      <c r="B176" s="123" t="s">
        <v>385</v>
      </c>
      <c r="C176" s="123" t="s">
        <v>63</v>
      </c>
      <c r="D176" s="123">
        <v>1</v>
      </c>
      <c r="E176" s="133">
        <v>4.5</v>
      </c>
      <c r="F176" s="124">
        <v>0.3</v>
      </c>
      <c r="G176" s="126">
        <f t="shared" si="79"/>
        <v>3.1500000000000004</v>
      </c>
      <c r="H176" s="134"/>
      <c r="I176" s="126"/>
      <c r="J176" s="125"/>
      <c r="K176" s="126"/>
      <c r="L176" s="126">
        <f t="shared" si="80"/>
        <v>3.1500000000000004</v>
      </c>
      <c r="M176" s="126">
        <f t="shared" si="81"/>
        <v>3.1500000000000004</v>
      </c>
    </row>
    <row r="177" spans="1:13">
      <c r="A177" s="121">
        <v>13</v>
      </c>
      <c r="B177" s="123" t="s">
        <v>87</v>
      </c>
      <c r="C177" s="123" t="s">
        <v>63</v>
      </c>
      <c r="D177" s="123">
        <v>1</v>
      </c>
      <c r="E177" s="133">
        <v>798</v>
      </c>
      <c r="F177" s="124">
        <v>0.3</v>
      </c>
      <c r="G177" s="126">
        <f t="shared" ref="G177" si="82">SUM(E177-(E177*F177))</f>
        <v>558.6</v>
      </c>
      <c r="H177" s="134"/>
      <c r="I177" s="126"/>
      <c r="J177" s="125"/>
      <c r="K177" s="126"/>
      <c r="L177" s="126">
        <f t="shared" ref="L177" si="83">G177+I177+K177</f>
        <v>558.6</v>
      </c>
      <c r="M177" s="126">
        <f t="shared" ref="M177" si="84">(D177*L177)</f>
        <v>558.6</v>
      </c>
    </row>
    <row r="178" spans="1:13">
      <c r="A178" s="121"/>
      <c r="B178" s="123" t="s">
        <v>67</v>
      </c>
      <c r="C178" s="123"/>
      <c r="D178" s="123"/>
      <c r="E178" s="126"/>
      <c r="F178" s="134"/>
      <c r="G178" s="126"/>
      <c r="H178" s="134"/>
      <c r="I178" s="126"/>
      <c r="J178" s="135"/>
      <c r="K178" s="126"/>
      <c r="L178" s="126"/>
      <c r="M178" s="126">
        <f>SUM(M163:M177)</f>
        <v>1029.7262659444445</v>
      </c>
    </row>
    <row r="179" spans="1:13">
      <c r="A179" s="121">
        <v>14</v>
      </c>
      <c r="B179" s="123" t="s">
        <v>68</v>
      </c>
      <c r="C179" s="123"/>
      <c r="D179" s="123"/>
      <c r="E179" s="126"/>
      <c r="F179" s="134"/>
      <c r="G179" s="126"/>
      <c r="H179" s="134"/>
      <c r="I179" s="126"/>
      <c r="J179" s="135">
        <v>0.02</v>
      </c>
      <c r="K179" s="126"/>
      <c r="L179" s="126"/>
      <c r="M179" s="126">
        <f>M178*J179</f>
        <v>20.594525318888891</v>
      </c>
    </row>
    <row r="180" spans="1:13">
      <c r="A180" s="121"/>
      <c r="B180" s="123"/>
      <c r="C180" s="123"/>
      <c r="D180" s="123"/>
      <c r="E180" s="126"/>
      <c r="F180" s="134"/>
      <c r="G180" s="126"/>
      <c r="H180" s="134"/>
      <c r="I180" s="126"/>
      <c r="J180" s="135"/>
      <c r="K180" s="126"/>
      <c r="L180" s="126"/>
      <c r="M180" s="126">
        <f>SUM(M178:M179)</f>
        <v>1050.3207912633334</v>
      </c>
    </row>
    <row r="181" spans="1:13">
      <c r="A181" s="121">
        <v>15</v>
      </c>
      <c r="B181" s="123" t="s">
        <v>69</v>
      </c>
      <c r="C181" s="123"/>
      <c r="D181" s="123">
        <v>1</v>
      </c>
      <c r="E181" s="126"/>
      <c r="F181" s="134"/>
      <c r="G181" s="126">
        <f>G185</f>
        <v>440.8</v>
      </c>
      <c r="H181" s="136"/>
      <c r="I181" s="126">
        <f>G181+(G181*H181)</f>
        <v>440.8</v>
      </c>
      <c r="J181" s="135"/>
      <c r="K181" s="126">
        <f>I181*J181</f>
        <v>0</v>
      </c>
      <c r="L181" s="126">
        <f>K181+I181</f>
        <v>440.8</v>
      </c>
      <c r="M181" s="126">
        <f>L181*D181</f>
        <v>440.8</v>
      </c>
    </row>
    <row r="182" spans="1:13">
      <c r="A182" s="121"/>
      <c r="B182" s="137" t="s">
        <v>70</v>
      </c>
      <c r="C182" s="123" t="s">
        <v>71</v>
      </c>
      <c r="D182" s="137">
        <v>0.3</v>
      </c>
      <c r="E182" s="138">
        <v>579</v>
      </c>
      <c r="F182" s="123"/>
      <c r="G182" s="137">
        <f>E182*D182</f>
        <v>173.7</v>
      </c>
      <c r="H182" s="136"/>
      <c r="I182" s="126"/>
      <c r="J182" s="135"/>
      <c r="K182" s="126"/>
      <c r="L182" s="126"/>
      <c r="M182" s="126"/>
    </row>
    <row r="183" spans="1:13">
      <c r="A183" s="121"/>
      <c r="B183" s="137" t="s">
        <v>72</v>
      </c>
      <c r="C183" s="123" t="s">
        <v>71</v>
      </c>
      <c r="D183" s="137">
        <v>0.1</v>
      </c>
      <c r="E183" s="138">
        <v>579</v>
      </c>
      <c r="F183" s="123"/>
      <c r="G183" s="137">
        <f>E183*D183</f>
        <v>57.900000000000006</v>
      </c>
      <c r="H183" s="136"/>
      <c r="I183" s="126"/>
      <c r="J183" s="135"/>
      <c r="K183" s="126"/>
      <c r="L183" s="126"/>
      <c r="M183" s="126"/>
    </row>
    <row r="184" spans="1:13">
      <c r="A184" s="121"/>
      <c r="B184" s="137" t="s">
        <v>73</v>
      </c>
      <c r="C184" s="123" t="s">
        <v>71</v>
      </c>
      <c r="D184" s="137">
        <v>0.4</v>
      </c>
      <c r="E184" s="138">
        <v>523</v>
      </c>
      <c r="F184" s="123"/>
      <c r="G184" s="137">
        <f>E184*D184</f>
        <v>209.20000000000002</v>
      </c>
      <c r="H184" s="136"/>
      <c r="I184" s="126"/>
      <c r="J184" s="135"/>
      <c r="K184" s="126"/>
      <c r="L184" s="126"/>
      <c r="M184" s="126"/>
    </row>
    <row r="185" spans="1:13">
      <c r="A185" s="121"/>
      <c r="B185" s="123"/>
      <c r="C185" s="123"/>
      <c r="D185" s="123"/>
      <c r="E185" s="126"/>
      <c r="F185" s="134"/>
      <c r="G185" s="126">
        <f>SUM(G182:G184)</f>
        <v>440.8</v>
      </c>
      <c r="H185" s="136"/>
      <c r="I185" s="126"/>
      <c r="J185" s="135"/>
      <c r="K185" s="126"/>
      <c r="L185" s="126"/>
      <c r="M185" s="126"/>
    </row>
    <row r="186" spans="1:13">
      <c r="A186" s="121"/>
      <c r="B186" s="123"/>
      <c r="C186" s="123"/>
      <c r="D186" s="123"/>
      <c r="E186" s="126"/>
      <c r="F186" s="134"/>
      <c r="G186" s="126"/>
      <c r="H186" s="136"/>
      <c r="I186" s="126"/>
      <c r="J186" s="135"/>
      <c r="K186" s="126"/>
      <c r="L186" s="126"/>
      <c r="M186" s="126">
        <f>SUM(M180:M185)</f>
        <v>1491.1207912633333</v>
      </c>
    </row>
    <row r="187" spans="1:13">
      <c r="A187" s="121">
        <v>16</v>
      </c>
      <c r="B187" s="123" t="s">
        <v>74</v>
      </c>
      <c r="C187" s="123"/>
      <c r="D187" s="123" t="s">
        <v>386</v>
      </c>
      <c r="E187" s="126"/>
      <c r="F187" s="134"/>
      <c r="G187" s="126"/>
      <c r="H187" s="134"/>
      <c r="I187" s="126"/>
      <c r="J187" s="135">
        <v>0.01</v>
      </c>
      <c r="K187" s="126"/>
      <c r="L187" s="126"/>
      <c r="M187" s="126">
        <f>M186*J187</f>
        <v>14.911207912633333</v>
      </c>
    </row>
    <row r="188" spans="1:13">
      <c r="A188" s="121"/>
      <c r="B188" s="123"/>
      <c r="C188" s="123"/>
      <c r="D188" s="123"/>
      <c r="E188" s="126"/>
      <c r="F188" s="134"/>
      <c r="G188" s="126"/>
      <c r="H188" s="134"/>
      <c r="I188" s="126"/>
      <c r="J188" s="135"/>
      <c r="K188" s="126"/>
      <c r="L188" s="126"/>
      <c r="M188" s="126">
        <f>SUM(M186:M187)</f>
        <v>1506.0319991759666</v>
      </c>
    </row>
    <row r="189" spans="1:13">
      <c r="A189" s="121">
        <v>17</v>
      </c>
      <c r="B189" s="123" t="s">
        <v>75</v>
      </c>
      <c r="C189" s="123"/>
      <c r="D189" s="123"/>
      <c r="E189" s="126"/>
      <c r="F189" s="134"/>
      <c r="G189" s="126"/>
      <c r="H189" s="134"/>
      <c r="I189" s="126"/>
      <c r="J189" s="135">
        <v>0.15</v>
      </c>
      <c r="K189" s="126"/>
      <c r="L189" s="126"/>
      <c r="M189" s="126">
        <f>M188*J189</f>
        <v>225.90479987639497</v>
      </c>
    </row>
    <row r="190" spans="1:13">
      <c r="A190" s="121"/>
      <c r="B190" s="123"/>
      <c r="C190" s="123"/>
      <c r="D190" s="123"/>
      <c r="E190" s="126"/>
      <c r="F190" s="134"/>
      <c r="G190" s="126"/>
      <c r="H190" s="134"/>
      <c r="I190" s="126"/>
      <c r="J190" s="135"/>
      <c r="K190" s="126"/>
      <c r="L190" s="126"/>
      <c r="M190" s="126">
        <f>SUM(M188:M189)</f>
        <v>1731.9367990523615</v>
      </c>
    </row>
    <row r="191" spans="1:13">
      <c r="A191" s="121">
        <v>18</v>
      </c>
      <c r="B191" s="123" t="s">
        <v>76</v>
      </c>
      <c r="C191" s="123"/>
      <c r="D191" s="123"/>
      <c r="E191" s="126"/>
      <c r="F191" s="134"/>
      <c r="G191" s="126"/>
      <c r="H191" s="134"/>
      <c r="I191" s="126"/>
      <c r="J191" s="135">
        <v>0.01</v>
      </c>
      <c r="K191" s="126"/>
      <c r="L191" s="126"/>
      <c r="M191" s="126">
        <f>M190*J191</f>
        <v>17.319367990523617</v>
      </c>
    </row>
    <row r="192" spans="1:13">
      <c r="A192" s="121"/>
      <c r="B192" s="123"/>
      <c r="C192" s="123"/>
      <c r="D192" s="123"/>
      <c r="E192" s="126"/>
      <c r="F192" s="134"/>
      <c r="G192" s="126"/>
      <c r="H192" s="134"/>
      <c r="I192" s="126"/>
      <c r="J192" s="135"/>
      <c r="K192" s="126"/>
      <c r="L192" s="126"/>
      <c r="M192" s="126">
        <f>SUM(M190:M191)</f>
        <v>1749.2561670428852</v>
      </c>
    </row>
    <row r="193" spans="1:13">
      <c r="A193" s="121">
        <v>19</v>
      </c>
      <c r="B193" s="123" t="s">
        <v>387</v>
      </c>
      <c r="C193" s="123"/>
      <c r="D193" s="123"/>
      <c r="E193" s="126"/>
      <c r="F193" s="134"/>
      <c r="G193" s="126"/>
      <c r="H193" s="134"/>
      <c r="I193" s="126"/>
      <c r="J193" s="136">
        <v>0.06</v>
      </c>
      <c r="K193" s="126"/>
      <c r="L193" s="126"/>
      <c r="M193" s="126">
        <f>M192*J193</f>
        <v>104.95537002257311</v>
      </c>
    </row>
    <row r="194" spans="1:13">
      <c r="A194" s="121"/>
      <c r="B194" s="123"/>
      <c r="C194" s="123"/>
      <c r="D194" s="123"/>
      <c r="E194" s="126"/>
      <c r="F194" s="134"/>
      <c r="G194" s="126"/>
      <c r="H194" s="134"/>
      <c r="I194" s="126"/>
      <c r="J194" s="125"/>
      <c r="K194" s="126"/>
      <c r="L194" s="126"/>
      <c r="M194" s="126">
        <f>SUM(M192:M193)</f>
        <v>1854.2115370654583</v>
      </c>
    </row>
    <row r="195" spans="1:13">
      <c r="A195" s="121"/>
      <c r="B195" s="123" t="s">
        <v>78</v>
      </c>
      <c r="C195" s="123"/>
      <c r="D195" s="123"/>
      <c r="E195" s="126"/>
      <c r="F195" s="134"/>
      <c r="G195" s="126"/>
      <c r="H195" s="134"/>
      <c r="I195" s="126"/>
      <c r="J195" s="135"/>
      <c r="K195" s="126"/>
      <c r="L195" s="126"/>
      <c r="M195" s="126"/>
    </row>
    <row r="196" spans="1:13" ht="15">
      <c r="A196" s="121"/>
      <c r="B196" s="137"/>
      <c r="C196" s="123"/>
      <c r="D196" s="123"/>
      <c r="E196" s="126"/>
      <c r="F196" s="134"/>
      <c r="G196" s="126"/>
      <c r="H196" s="134"/>
      <c r="I196" s="126"/>
      <c r="J196" s="134"/>
      <c r="K196" s="126"/>
      <c r="L196" s="126"/>
      <c r="M196" s="139">
        <f>ROUND(M194,0)</f>
        <v>1854</v>
      </c>
    </row>
    <row r="197" spans="1:13" ht="15">
      <c r="A197" s="137"/>
      <c r="B197" s="123" t="s">
        <v>79</v>
      </c>
      <c r="C197" s="137"/>
      <c r="D197" s="137"/>
      <c r="E197" s="137"/>
      <c r="F197" s="137"/>
      <c r="G197" s="137"/>
      <c r="H197" s="137"/>
      <c r="I197" s="137"/>
      <c r="J197" s="137"/>
      <c r="K197" s="137"/>
      <c r="L197" s="137"/>
      <c r="M197" s="139">
        <f>ROUND(M194,0)</f>
        <v>1854</v>
      </c>
    </row>
    <row r="198" spans="1:13">
      <c r="A198" s="137"/>
      <c r="B198" s="137"/>
      <c r="C198" s="137"/>
      <c r="D198" s="137"/>
      <c r="E198" s="137"/>
      <c r="F198" s="137"/>
      <c r="G198" s="137"/>
      <c r="H198" s="137"/>
      <c r="I198" s="137"/>
      <c r="J198" s="137"/>
      <c r="K198" s="137"/>
      <c r="L198" s="137"/>
      <c r="M198" s="137"/>
    </row>
    <row r="199" spans="1:13" ht="15">
      <c r="A199" s="387" t="s">
        <v>432</v>
      </c>
      <c r="B199" s="387"/>
      <c r="C199" s="387"/>
      <c r="D199" s="387"/>
      <c r="E199" s="387"/>
      <c r="F199" s="387"/>
      <c r="G199" s="387"/>
      <c r="H199" s="387"/>
      <c r="I199" s="387"/>
      <c r="J199" s="387"/>
      <c r="K199" s="387"/>
      <c r="L199" s="387"/>
      <c r="M199" s="387"/>
    </row>
    <row r="200" spans="1:13" ht="15">
      <c r="A200" s="121"/>
      <c r="B200" s="141" t="s">
        <v>88</v>
      </c>
      <c r="C200" s="123"/>
      <c r="D200" s="123"/>
      <c r="E200" s="123"/>
      <c r="F200" s="124"/>
      <c r="G200" s="123"/>
      <c r="H200" s="125"/>
      <c r="I200" s="123"/>
      <c r="J200" s="125"/>
      <c r="K200" s="123"/>
      <c r="L200" s="123"/>
      <c r="M200" s="126"/>
    </row>
    <row r="201" spans="1:13" ht="28.5">
      <c r="A201" s="121"/>
      <c r="B201" s="119" t="s">
        <v>89</v>
      </c>
      <c r="C201" s="123"/>
      <c r="D201" s="123"/>
      <c r="E201" s="123"/>
      <c r="F201" s="124"/>
      <c r="G201" s="123"/>
      <c r="H201" s="125"/>
      <c r="I201" s="123"/>
      <c r="J201" s="125"/>
      <c r="K201" s="123"/>
      <c r="L201" s="123"/>
      <c r="M201" s="126"/>
    </row>
    <row r="202" spans="1:13" ht="15">
      <c r="A202" s="128" t="s">
        <v>47</v>
      </c>
      <c r="B202" s="129" t="s">
        <v>48</v>
      </c>
      <c r="C202" s="118" t="s">
        <v>49</v>
      </c>
      <c r="D202" s="118" t="s">
        <v>50</v>
      </c>
      <c r="E202" s="118" t="s">
        <v>51</v>
      </c>
      <c r="F202" s="130" t="s">
        <v>52</v>
      </c>
      <c r="G202" s="118" t="s">
        <v>53</v>
      </c>
      <c r="H202" s="131" t="s">
        <v>54</v>
      </c>
      <c r="I202" s="118" t="s">
        <v>55</v>
      </c>
      <c r="J202" s="131" t="s">
        <v>56</v>
      </c>
      <c r="K202" s="118" t="s">
        <v>57</v>
      </c>
      <c r="L202" s="118" t="s">
        <v>58</v>
      </c>
      <c r="M202" s="132" t="s">
        <v>59</v>
      </c>
    </row>
    <row r="203" spans="1:13">
      <c r="A203" s="121">
        <v>1</v>
      </c>
      <c r="B203" s="123" t="s">
        <v>90</v>
      </c>
      <c r="C203" s="123" t="s">
        <v>63</v>
      </c>
      <c r="D203" s="123">
        <v>1</v>
      </c>
      <c r="E203" s="126">
        <v>140</v>
      </c>
      <c r="F203" s="124">
        <v>0.3</v>
      </c>
      <c r="G203" s="126">
        <f>SUM(E203-(E203*F203))</f>
        <v>98</v>
      </c>
      <c r="H203" s="125"/>
      <c r="I203" s="123"/>
      <c r="J203" s="125"/>
      <c r="K203" s="123"/>
      <c r="L203" s="126">
        <f>G203+I203+K203</f>
        <v>98</v>
      </c>
      <c r="M203" s="126">
        <f>(D203*L203)</f>
        <v>98</v>
      </c>
    </row>
    <row r="204" spans="1:13">
      <c r="A204" s="121">
        <v>2</v>
      </c>
      <c r="B204" s="123" t="s">
        <v>91</v>
      </c>
      <c r="C204" s="123" t="s">
        <v>63</v>
      </c>
      <c r="D204" s="123">
        <v>1</v>
      </c>
      <c r="E204" s="133">
        <v>260</v>
      </c>
      <c r="F204" s="124">
        <v>0.3</v>
      </c>
      <c r="G204" s="126">
        <f>SUM(E204-(E204*F204))</f>
        <v>182</v>
      </c>
      <c r="H204" s="125"/>
      <c r="I204" s="123"/>
      <c r="J204" s="125"/>
      <c r="K204" s="123"/>
      <c r="L204" s="126">
        <f>G204+I204+K204</f>
        <v>182</v>
      </c>
      <c r="M204" s="126">
        <f>(D204*L204)</f>
        <v>182</v>
      </c>
    </row>
    <row r="205" spans="1:13">
      <c r="A205" s="121">
        <v>3</v>
      </c>
      <c r="B205" s="123" t="s">
        <v>92</v>
      </c>
      <c r="C205" s="123" t="s">
        <v>63</v>
      </c>
      <c r="D205" s="123">
        <v>1</v>
      </c>
      <c r="E205" s="133">
        <v>90</v>
      </c>
      <c r="F205" s="124">
        <v>0.3</v>
      </c>
      <c r="G205" s="126">
        <f>SUM(E205-(E205*F205))</f>
        <v>63</v>
      </c>
      <c r="H205" s="125"/>
      <c r="I205" s="123"/>
      <c r="J205" s="125"/>
      <c r="K205" s="123"/>
      <c r="L205" s="126">
        <f>G205+I205+K205</f>
        <v>63</v>
      </c>
      <c r="M205" s="126">
        <f>(D205*L205)</f>
        <v>63</v>
      </c>
    </row>
    <row r="206" spans="1:13">
      <c r="A206" s="121">
        <v>4</v>
      </c>
      <c r="B206" s="123" t="s">
        <v>93</v>
      </c>
      <c r="C206" s="123" t="s">
        <v>63</v>
      </c>
      <c r="D206" s="123">
        <v>1</v>
      </c>
      <c r="E206" s="133">
        <v>164</v>
      </c>
      <c r="F206" s="124">
        <v>0.3</v>
      </c>
      <c r="G206" s="126">
        <f>SUM(E206-(E206*F206))</f>
        <v>114.80000000000001</v>
      </c>
      <c r="H206" s="125"/>
      <c r="I206" s="123"/>
      <c r="J206" s="125"/>
      <c r="K206" s="123"/>
      <c r="L206" s="126">
        <f>G206+I206+K206</f>
        <v>114.80000000000001</v>
      </c>
      <c r="M206" s="126">
        <f>(D206*L206)</f>
        <v>114.80000000000001</v>
      </c>
    </row>
    <row r="207" spans="1:13">
      <c r="A207" s="121">
        <v>5</v>
      </c>
      <c r="B207" s="123" t="s">
        <v>272</v>
      </c>
      <c r="C207" s="123" t="s">
        <v>63</v>
      </c>
      <c r="D207" s="123">
        <v>1</v>
      </c>
      <c r="E207" s="133">
        <v>2</v>
      </c>
      <c r="F207" s="124">
        <v>0.3</v>
      </c>
      <c r="G207" s="126">
        <f t="shared" ref="G207:G208" si="85">SUM(E207-(E207*F207))</f>
        <v>1.4</v>
      </c>
      <c r="H207" s="134"/>
      <c r="I207" s="126"/>
      <c r="J207" s="125"/>
      <c r="K207" s="126"/>
      <c r="L207" s="126">
        <f t="shared" ref="L207:L208" si="86">G207+I207+K207</f>
        <v>1.4</v>
      </c>
      <c r="M207" s="126">
        <f t="shared" ref="M207:M208" si="87">(D207*L207)</f>
        <v>1.4</v>
      </c>
    </row>
    <row r="208" spans="1:13">
      <c r="A208" s="121">
        <v>6</v>
      </c>
      <c r="B208" s="123" t="s">
        <v>385</v>
      </c>
      <c r="C208" s="123" t="s">
        <v>63</v>
      </c>
      <c r="D208" s="123">
        <v>1</v>
      </c>
      <c r="E208" s="133">
        <v>4.5</v>
      </c>
      <c r="F208" s="124">
        <v>0.3</v>
      </c>
      <c r="G208" s="126">
        <f t="shared" si="85"/>
        <v>3.1500000000000004</v>
      </c>
      <c r="H208" s="134"/>
      <c r="I208" s="126"/>
      <c r="J208" s="125"/>
      <c r="K208" s="126"/>
      <c r="L208" s="126">
        <f t="shared" si="86"/>
        <v>3.1500000000000004</v>
      </c>
      <c r="M208" s="126">
        <f t="shared" si="87"/>
        <v>3.1500000000000004</v>
      </c>
    </row>
    <row r="209" spans="1:13">
      <c r="A209" s="121"/>
      <c r="B209" s="123"/>
      <c r="C209" s="123"/>
      <c r="D209" s="123"/>
      <c r="E209" s="123"/>
      <c r="F209" s="124"/>
      <c r="G209" s="123"/>
      <c r="H209" s="125"/>
      <c r="I209" s="123"/>
      <c r="J209" s="125"/>
      <c r="K209" s="123"/>
      <c r="L209" s="123"/>
      <c r="M209" s="126"/>
    </row>
    <row r="210" spans="1:13">
      <c r="A210" s="121"/>
      <c r="B210" s="123" t="s">
        <v>67</v>
      </c>
      <c r="C210" s="123"/>
      <c r="D210" s="123"/>
      <c r="E210" s="123"/>
      <c r="F210" s="124"/>
      <c r="G210" s="123"/>
      <c r="H210" s="125"/>
      <c r="I210" s="123"/>
      <c r="J210" s="125"/>
      <c r="K210" s="123"/>
      <c r="L210" s="123"/>
      <c r="M210" s="126">
        <f>SUM(M203:M209)</f>
        <v>462.34999999999997</v>
      </c>
    </row>
    <row r="211" spans="1:13">
      <c r="A211" s="121">
        <v>7</v>
      </c>
      <c r="B211" s="123" t="s">
        <v>68</v>
      </c>
      <c r="C211" s="123"/>
      <c r="D211" s="123"/>
      <c r="E211" s="123"/>
      <c r="F211" s="124"/>
      <c r="G211" s="123"/>
      <c r="H211" s="125"/>
      <c r="I211" s="123"/>
      <c r="J211" s="135">
        <v>0.02</v>
      </c>
      <c r="K211" s="123"/>
      <c r="L211" s="123"/>
      <c r="M211" s="126">
        <f>M210*J211</f>
        <v>9.2469999999999999</v>
      </c>
    </row>
    <row r="212" spans="1:13">
      <c r="A212" s="121"/>
      <c r="B212" s="123"/>
      <c r="C212" s="123"/>
      <c r="D212" s="123"/>
      <c r="E212" s="123"/>
      <c r="F212" s="124"/>
      <c r="G212" s="123"/>
      <c r="H212" s="125"/>
      <c r="I212" s="123"/>
      <c r="J212" s="135"/>
      <c r="K212" s="123"/>
      <c r="L212" s="123"/>
      <c r="M212" s="126">
        <f>SUM(M210:M211)</f>
        <v>471.59699999999998</v>
      </c>
    </row>
    <row r="213" spans="1:13">
      <c r="A213" s="121">
        <v>8</v>
      </c>
      <c r="B213" s="123" t="s">
        <v>69</v>
      </c>
      <c r="C213" s="123"/>
      <c r="D213" s="123">
        <v>1</v>
      </c>
      <c r="E213" s="123"/>
      <c r="F213" s="124"/>
      <c r="G213" s="123">
        <f>G217</f>
        <v>125.14</v>
      </c>
      <c r="H213" s="136"/>
      <c r="I213" s="123">
        <f>G213+(G213*H213)</f>
        <v>125.14</v>
      </c>
      <c r="J213" s="135"/>
      <c r="K213" s="123">
        <f>I213*J213</f>
        <v>0</v>
      </c>
      <c r="L213" s="123">
        <f>K213+I213</f>
        <v>125.14</v>
      </c>
      <c r="M213" s="126">
        <f>(D213*L213)</f>
        <v>125.14</v>
      </c>
    </row>
    <row r="214" spans="1:13">
      <c r="A214" s="121"/>
      <c r="B214" s="137" t="s">
        <v>70</v>
      </c>
      <c r="C214" s="123" t="s">
        <v>71</v>
      </c>
      <c r="D214" s="137">
        <v>7.0000000000000007E-2</v>
      </c>
      <c r="E214" s="142">
        <v>579</v>
      </c>
      <c r="F214" s="123"/>
      <c r="G214" s="137">
        <f>E214*D214</f>
        <v>40.53</v>
      </c>
      <c r="H214" s="136"/>
      <c r="I214" s="123"/>
      <c r="J214" s="135"/>
      <c r="K214" s="123"/>
      <c r="L214" s="123"/>
      <c r="M214" s="126">
        <f>SUM(M212:M213)</f>
        <v>596.73699999999997</v>
      </c>
    </row>
    <row r="215" spans="1:13">
      <c r="A215" s="121"/>
      <c r="B215" s="137" t="s">
        <v>73</v>
      </c>
      <c r="C215" s="123" t="s">
        <v>71</v>
      </c>
      <c r="D215" s="137">
        <v>0.04</v>
      </c>
      <c r="E215" s="142">
        <v>523</v>
      </c>
      <c r="F215" s="123"/>
      <c r="G215" s="137">
        <f>E215*D215</f>
        <v>20.92</v>
      </c>
      <c r="H215" s="136"/>
      <c r="I215" s="123"/>
      <c r="J215" s="135"/>
      <c r="K215" s="123"/>
      <c r="L215" s="123"/>
      <c r="M215" s="126"/>
    </row>
    <row r="216" spans="1:13">
      <c r="A216" s="121"/>
      <c r="B216" s="137" t="s">
        <v>72</v>
      </c>
      <c r="C216" s="123" t="s">
        <v>71</v>
      </c>
      <c r="D216" s="137">
        <v>0.11</v>
      </c>
      <c r="E216" s="138">
        <v>579</v>
      </c>
      <c r="F216" s="123"/>
      <c r="G216" s="137">
        <f>E216*D216</f>
        <v>63.69</v>
      </c>
      <c r="H216" s="136"/>
      <c r="I216" s="123"/>
      <c r="J216" s="135"/>
      <c r="K216" s="123"/>
      <c r="L216" s="123"/>
      <c r="M216" s="126"/>
    </row>
    <row r="217" spans="1:13">
      <c r="A217" s="121"/>
      <c r="B217" s="137"/>
      <c r="C217" s="123"/>
      <c r="D217" s="137"/>
      <c r="E217" s="137"/>
      <c r="F217" s="123"/>
      <c r="G217" s="137">
        <f>SUM(G214:G216)</f>
        <v>125.14</v>
      </c>
      <c r="H217" s="136"/>
      <c r="I217" s="123"/>
      <c r="J217" s="135"/>
      <c r="K217" s="123"/>
      <c r="L217" s="123"/>
      <c r="M217" s="126"/>
    </row>
    <row r="218" spans="1:13">
      <c r="A218" s="121"/>
      <c r="B218" s="123"/>
      <c r="C218" s="123"/>
      <c r="D218" s="123"/>
      <c r="E218" s="123"/>
      <c r="F218" s="124"/>
      <c r="G218" s="123"/>
      <c r="H218" s="125"/>
      <c r="I218" s="123"/>
      <c r="J218" s="135"/>
      <c r="K218" s="123"/>
      <c r="L218" s="123"/>
      <c r="M218" s="126">
        <f>M212+M213</f>
        <v>596.73699999999997</v>
      </c>
    </row>
    <row r="219" spans="1:13">
      <c r="A219" s="121">
        <v>9</v>
      </c>
      <c r="B219" s="123" t="s">
        <v>74</v>
      </c>
      <c r="C219" s="123"/>
      <c r="D219" s="123"/>
      <c r="E219" s="126"/>
      <c r="F219" s="134"/>
      <c r="G219" s="126"/>
      <c r="H219" s="134"/>
      <c r="I219" s="126"/>
      <c r="J219" s="135">
        <v>0.01</v>
      </c>
      <c r="K219" s="126"/>
      <c r="L219" s="126"/>
      <c r="M219" s="126">
        <f>M214*J219</f>
        <v>5.9673699999999998</v>
      </c>
    </row>
    <row r="220" spans="1:13">
      <c r="A220" s="121"/>
      <c r="B220" s="123"/>
      <c r="C220" s="123"/>
      <c r="D220" s="123"/>
      <c r="E220" s="126"/>
      <c r="F220" s="134"/>
      <c r="G220" s="126"/>
      <c r="H220" s="134"/>
      <c r="I220" s="126"/>
      <c r="J220" s="135"/>
      <c r="K220" s="126"/>
      <c r="L220" s="126"/>
      <c r="M220" s="126">
        <f>SUM(M218:M219)</f>
        <v>602.70436999999993</v>
      </c>
    </row>
    <row r="221" spans="1:13">
      <c r="A221" s="121">
        <v>10</v>
      </c>
      <c r="B221" s="123" t="s">
        <v>75</v>
      </c>
      <c r="C221" s="123"/>
      <c r="D221" s="123"/>
      <c r="E221" s="126"/>
      <c r="F221" s="134"/>
      <c r="G221" s="126"/>
      <c r="H221" s="134"/>
      <c r="I221" s="126"/>
      <c r="J221" s="135">
        <v>0.15</v>
      </c>
      <c r="K221" s="126"/>
      <c r="L221" s="126"/>
      <c r="M221" s="126">
        <f>M220*J221</f>
        <v>90.40565549999998</v>
      </c>
    </row>
    <row r="222" spans="1:13">
      <c r="A222" s="121"/>
      <c r="B222" s="123"/>
      <c r="C222" s="123"/>
      <c r="D222" s="123"/>
      <c r="E222" s="126"/>
      <c r="F222" s="134"/>
      <c r="G222" s="126"/>
      <c r="H222" s="134"/>
      <c r="I222" s="126"/>
      <c r="J222" s="135"/>
      <c r="K222" s="126"/>
      <c r="L222" s="126"/>
      <c r="M222" s="126">
        <f>SUM(M220:M221)</f>
        <v>693.11002549999989</v>
      </c>
    </row>
    <row r="223" spans="1:13">
      <c r="A223" s="121">
        <v>11</v>
      </c>
      <c r="B223" s="123" t="s">
        <v>76</v>
      </c>
      <c r="C223" s="123"/>
      <c r="D223" s="123"/>
      <c r="E223" s="126"/>
      <c r="F223" s="134"/>
      <c r="G223" s="126"/>
      <c r="H223" s="134"/>
      <c r="I223" s="126"/>
      <c r="J223" s="135">
        <v>0.01</v>
      </c>
      <c r="K223" s="126"/>
      <c r="L223" s="126"/>
      <c r="M223" s="126">
        <f>M222*J223</f>
        <v>6.9311002549999987</v>
      </c>
    </row>
    <row r="224" spans="1:13">
      <c r="A224" s="121"/>
      <c r="B224" s="123"/>
      <c r="C224" s="123"/>
      <c r="D224" s="123"/>
      <c r="E224" s="126"/>
      <c r="F224" s="134"/>
      <c r="G224" s="126"/>
      <c r="H224" s="134"/>
      <c r="I224" s="126"/>
      <c r="J224" s="135"/>
      <c r="K224" s="126"/>
      <c r="L224" s="126"/>
      <c r="M224" s="126">
        <f>SUM(M222:M223)</f>
        <v>700.04112575499994</v>
      </c>
    </row>
    <row r="225" spans="1:13">
      <c r="A225" s="121">
        <v>12</v>
      </c>
      <c r="B225" s="123" t="s">
        <v>387</v>
      </c>
      <c r="C225" s="123"/>
      <c r="D225" s="123"/>
      <c r="E225" s="126"/>
      <c r="F225" s="134"/>
      <c r="G225" s="126"/>
      <c r="H225" s="134"/>
      <c r="I225" s="126"/>
      <c r="J225" s="136">
        <v>0.06</v>
      </c>
      <c r="K225" s="126"/>
      <c r="L225" s="126"/>
      <c r="M225" s="126">
        <f>M224*J225</f>
        <v>42.002467545299993</v>
      </c>
    </row>
    <row r="226" spans="1:13">
      <c r="A226" s="121"/>
      <c r="B226" s="123"/>
      <c r="C226" s="123"/>
      <c r="D226" s="123"/>
      <c r="E226" s="126"/>
      <c r="F226" s="134"/>
      <c r="G226" s="126"/>
      <c r="H226" s="134"/>
      <c r="I226" s="126"/>
      <c r="J226" s="125"/>
      <c r="K226" s="126"/>
      <c r="L226" s="126"/>
      <c r="M226" s="126">
        <f>SUM(M224:M225)</f>
        <v>742.0435933002999</v>
      </c>
    </row>
    <row r="227" spans="1:13">
      <c r="A227" s="121"/>
      <c r="B227" s="123" t="s">
        <v>78</v>
      </c>
      <c r="C227" s="123"/>
      <c r="D227" s="123"/>
      <c r="E227" s="126"/>
      <c r="F227" s="134"/>
      <c r="G227" s="126"/>
      <c r="H227" s="134"/>
      <c r="I227" s="126"/>
      <c r="J227" s="135"/>
      <c r="K227" s="126"/>
      <c r="L227" s="126"/>
      <c r="M227" s="126"/>
    </row>
    <row r="228" spans="1:13" ht="15">
      <c r="A228" s="121"/>
      <c r="B228" s="137"/>
      <c r="C228" s="123"/>
      <c r="D228" s="123"/>
      <c r="E228" s="126"/>
      <c r="F228" s="134"/>
      <c r="G228" s="126"/>
      <c r="H228" s="134"/>
      <c r="I228" s="126"/>
      <c r="J228" s="134"/>
      <c r="K228" s="126"/>
      <c r="L228" s="126"/>
      <c r="M228" s="139">
        <f>ROUND(M226,0)</f>
        <v>742</v>
      </c>
    </row>
    <row r="229" spans="1:13" ht="15">
      <c r="A229" s="137"/>
      <c r="B229" s="123" t="s">
        <v>79</v>
      </c>
      <c r="C229" s="137"/>
      <c r="D229" s="137"/>
      <c r="E229" s="137"/>
      <c r="F229" s="137"/>
      <c r="G229" s="137"/>
      <c r="H229" s="137"/>
      <c r="I229" s="137"/>
      <c r="J229" s="137"/>
      <c r="K229" s="137"/>
      <c r="L229" s="137"/>
      <c r="M229" s="139">
        <f>M228</f>
        <v>742</v>
      </c>
    </row>
    <row r="230" spans="1:13">
      <c r="A230" s="121"/>
      <c r="B230" s="123"/>
      <c r="C230" s="123"/>
      <c r="D230" s="123"/>
      <c r="E230" s="123"/>
      <c r="F230" s="124"/>
      <c r="G230" s="123"/>
      <c r="H230" s="125"/>
      <c r="I230" s="123"/>
      <c r="J230" s="125"/>
      <c r="K230" s="123"/>
      <c r="L230" s="123"/>
      <c r="M230" s="126"/>
    </row>
    <row r="232" spans="1:13" ht="15">
      <c r="A232" s="387" t="s">
        <v>432</v>
      </c>
      <c r="B232" s="387"/>
      <c r="C232" s="387"/>
      <c r="D232" s="387"/>
      <c r="E232" s="387"/>
      <c r="F232" s="387"/>
      <c r="G232" s="387"/>
      <c r="H232" s="387"/>
      <c r="I232" s="387"/>
      <c r="J232" s="387"/>
      <c r="K232" s="387"/>
      <c r="L232" s="387"/>
      <c r="M232" s="387"/>
    </row>
    <row r="233" spans="1:13" ht="71.25">
      <c r="A233" s="128" t="s">
        <v>94</v>
      </c>
      <c r="B233" s="119" t="s">
        <v>95</v>
      </c>
      <c r="C233" s="123"/>
      <c r="D233" s="123"/>
      <c r="E233" s="123"/>
      <c r="F233" s="124"/>
      <c r="G233" s="123"/>
      <c r="H233" s="125"/>
      <c r="I233" s="123"/>
      <c r="J233" s="125"/>
      <c r="K233" s="123"/>
      <c r="L233" s="123"/>
      <c r="M233" s="139"/>
    </row>
    <row r="234" spans="1:13">
      <c r="A234" s="121"/>
      <c r="B234" s="123" t="s">
        <v>96</v>
      </c>
      <c r="C234" s="123"/>
      <c r="D234" s="123"/>
      <c r="E234" s="123"/>
      <c r="F234" s="124"/>
      <c r="G234" s="123"/>
      <c r="H234" s="125"/>
      <c r="I234" s="123"/>
      <c r="J234" s="125"/>
      <c r="K234" s="123"/>
      <c r="L234" s="123"/>
      <c r="M234" s="126"/>
    </row>
    <row r="235" spans="1:13" ht="15">
      <c r="A235" s="128" t="s">
        <v>47</v>
      </c>
      <c r="B235" s="129" t="s">
        <v>48</v>
      </c>
      <c r="C235" s="118" t="s">
        <v>49</v>
      </c>
      <c r="D235" s="118" t="s">
        <v>50</v>
      </c>
      <c r="E235" s="118" t="s">
        <v>51</v>
      </c>
      <c r="F235" s="130" t="s">
        <v>52</v>
      </c>
      <c r="G235" s="118" t="s">
        <v>53</v>
      </c>
      <c r="H235" s="131" t="s">
        <v>54</v>
      </c>
      <c r="I235" s="118" t="s">
        <v>55</v>
      </c>
      <c r="J235" s="131" t="s">
        <v>56</v>
      </c>
      <c r="K235" s="118" t="s">
        <v>57</v>
      </c>
      <c r="L235" s="118" t="s">
        <v>58</v>
      </c>
      <c r="M235" s="132" t="s">
        <v>59</v>
      </c>
    </row>
    <row r="236" spans="1:13" ht="15">
      <c r="A236" s="121"/>
      <c r="B236" s="72" t="s">
        <v>97</v>
      </c>
      <c r="C236" s="123"/>
      <c r="D236" s="123"/>
      <c r="E236" s="123"/>
      <c r="F236" s="124"/>
      <c r="G236" s="123"/>
      <c r="H236" s="125"/>
      <c r="I236" s="123"/>
      <c r="J236" s="125"/>
      <c r="K236" s="123"/>
      <c r="L236" s="123"/>
      <c r="M236" s="126"/>
    </row>
    <row r="237" spans="1:13">
      <c r="A237" s="121">
        <v>1</v>
      </c>
      <c r="B237" s="123" t="s">
        <v>397</v>
      </c>
      <c r="C237" s="123" t="s">
        <v>60</v>
      </c>
      <c r="D237" s="123">
        <v>106.05</v>
      </c>
      <c r="E237" s="126">
        <v>23.56</v>
      </c>
      <c r="F237" s="124">
        <v>0.3</v>
      </c>
      <c r="G237" s="126">
        <f>SUM(E237-(E237*F237))</f>
        <v>16.491999999999997</v>
      </c>
      <c r="H237" s="125"/>
      <c r="I237" s="123"/>
      <c r="J237" s="125">
        <v>0.05</v>
      </c>
      <c r="K237" s="126">
        <f>SUM(G237+I237)*J237</f>
        <v>0.82459999999999989</v>
      </c>
      <c r="L237" s="126">
        <f>G237+I237+K237</f>
        <v>17.316599999999998</v>
      </c>
      <c r="M237" s="126">
        <f>(D237*L237)</f>
        <v>1836.4254299999998</v>
      </c>
    </row>
    <row r="238" spans="1:13">
      <c r="A238" s="121"/>
      <c r="B238" s="123" t="s">
        <v>399</v>
      </c>
      <c r="C238" s="123"/>
      <c r="D238" s="123"/>
      <c r="E238" s="126"/>
      <c r="F238" s="124"/>
      <c r="G238" s="126"/>
      <c r="H238" s="125"/>
      <c r="I238" s="123"/>
      <c r="J238" s="125"/>
      <c r="K238" s="126"/>
      <c r="L238" s="126"/>
      <c r="M238" s="126"/>
    </row>
    <row r="239" spans="1:13">
      <c r="A239" s="121"/>
      <c r="B239" s="123" t="s">
        <v>400</v>
      </c>
      <c r="C239" s="123"/>
      <c r="D239" s="123"/>
      <c r="E239" s="126"/>
      <c r="F239" s="124"/>
      <c r="G239" s="126"/>
      <c r="H239" s="125"/>
      <c r="I239" s="123"/>
      <c r="J239" s="125"/>
      <c r="K239" s="126"/>
      <c r="L239" s="126"/>
      <c r="M239" s="126"/>
    </row>
    <row r="240" spans="1:13">
      <c r="A240" s="121">
        <v>2</v>
      </c>
      <c r="B240" s="123" t="s">
        <v>398</v>
      </c>
      <c r="C240" s="123" t="s">
        <v>60</v>
      </c>
      <c r="D240" s="123">
        <v>53.02</v>
      </c>
      <c r="E240" s="126">
        <v>14.78</v>
      </c>
      <c r="F240" s="124">
        <v>0.3</v>
      </c>
      <c r="G240" s="126">
        <f>SUM(E240-(E240*F240))</f>
        <v>10.346</v>
      </c>
      <c r="H240" s="125"/>
      <c r="I240" s="123"/>
      <c r="J240" s="125">
        <v>0.05</v>
      </c>
      <c r="K240" s="126">
        <f>SUM(G240+I240)*J240</f>
        <v>0.51729999999999998</v>
      </c>
      <c r="L240" s="126">
        <f>G240+I240+K240</f>
        <v>10.863300000000001</v>
      </c>
      <c r="M240" s="126">
        <f>(D240*L240)</f>
        <v>575.97216600000002</v>
      </c>
    </row>
    <row r="241" spans="1:13">
      <c r="A241" s="121"/>
      <c r="B241" s="123" t="s">
        <v>401</v>
      </c>
      <c r="C241" s="123"/>
      <c r="D241" s="123"/>
      <c r="E241" s="126"/>
      <c r="F241" s="124"/>
      <c r="G241" s="126"/>
      <c r="H241" s="125"/>
      <c r="I241" s="123"/>
      <c r="J241" s="125"/>
      <c r="K241" s="126"/>
      <c r="L241" s="126"/>
      <c r="M241" s="126"/>
    </row>
    <row r="242" spans="1:13">
      <c r="A242" s="121"/>
      <c r="B242" s="123" t="s">
        <v>402</v>
      </c>
      <c r="C242" s="123"/>
      <c r="D242" s="123"/>
      <c r="E242" s="126"/>
      <c r="F242" s="124"/>
      <c r="G242" s="126"/>
      <c r="H242" s="125"/>
      <c r="I242" s="123"/>
      <c r="J242" s="125"/>
      <c r="K242" s="126"/>
      <c r="L242" s="126"/>
      <c r="M242" s="126"/>
    </row>
    <row r="243" spans="1:13">
      <c r="A243" s="121">
        <v>3</v>
      </c>
      <c r="B243" s="123" t="s">
        <v>61</v>
      </c>
      <c r="C243" s="123" t="s">
        <v>60</v>
      </c>
      <c r="D243" s="123">
        <v>52.5</v>
      </c>
      <c r="E243" s="126">
        <v>31.53</v>
      </c>
      <c r="F243" s="124">
        <v>0.3</v>
      </c>
      <c r="G243" s="126">
        <f>SUM(E243-(E243*F243))</f>
        <v>22.071000000000002</v>
      </c>
      <c r="H243" s="125"/>
      <c r="I243" s="123"/>
      <c r="J243" s="135">
        <v>0.05</v>
      </c>
      <c r="K243" s="126">
        <f>SUM(G243+I243)*J243</f>
        <v>1.10355</v>
      </c>
      <c r="L243" s="126">
        <f>G243+I243+K243</f>
        <v>23.17455</v>
      </c>
      <c r="M243" s="126">
        <f>(D243*L243)</f>
        <v>1216.663875</v>
      </c>
    </row>
    <row r="244" spans="1:13">
      <c r="A244" s="121"/>
      <c r="B244" s="123" t="s">
        <v>395</v>
      </c>
      <c r="C244" s="123"/>
      <c r="D244" s="123"/>
      <c r="E244" s="126"/>
      <c r="F244" s="124"/>
      <c r="G244" s="126"/>
      <c r="H244" s="125"/>
      <c r="I244" s="123"/>
      <c r="J244" s="135"/>
      <c r="K244" s="126"/>
      <c r="L244" s="126"/>
      <c r="M244" s="126"/>
    </row>
    <row r="245" spans="1:13">
      <c r="A245" s="121">
        <v>4</v>
      </c>
      <c r="B245" s="123" t="s">
        <v>396</v>
      </c>
      <c r="C245" s="123" t="s">
        <v>63</v>
      </c>
      <c r="D245" s="123">
        <v>15</v>
      </c>
      <c r="E245" s="126">
        <v>0.3</v>
      </c>
      <c r="F245" s="124">
        <v>0.3</v>
      </c>
      <c r="G245" s="126">
        <f>SUM(E245-(E245*F245))</f>
        <v>0.21</v>
      </c>
      <c r="H245" s="125"/>
      <c r="I245" s="123"/>
      <c r="J245" s="135">
        <v>0.05</v>
      </c>
      <c r="K245" s="126">
        <f>SUM(G245+I245)*J245</f>
        <v>1.0500000000000001E-2</v>
      </c>
      <c r="L245" s="126">
        <f>G245+I245+K245</f>
        <v>0.2205</v>
      </c>
      <c r="M245" s="126">
        <f>(D245*L245)</f>
        <v>3.3075000000000001</v>
      </c>
    </row>
    <row r="246" spans="1:13">
      <c r="A246" s="121">
        <v>5</v>
      </c>
      <c r="B246" s="123" t="s">
        <v>379</v>
      </c>
      <c r="C246" s="123" t="s">
        <v>63</v>
      </c>
      <c r="D246" s="123">
        <v>4</v>
      </c>
      <c r="E246" s="126">
        <v>8.85</v>
      </c>
      <c r="F246" s="124">
        <v>0.3</v>
      </c>
      <c r="G246" s="126">
        <f>SUM(E246-(E246*F246))</f>
        <v>6.1950000000000003</v>
      </c>
      <c r="H246" s="125"/>
      <c r="I246" s="123"/>
      <c r="J246" s="135">
        <v>0.05</v>
      </c>
      <c r="K246" s="126">
        <f>SUM(G246+I246)*J246</f>
        <v>0.30975000000000003</v>
      </c>
      <c r="L246" s="126">
        <f>G246+I246+K246</f>
        <v>6.5047500000000005</v>
      </c>
      <c r="M246" s="126">
        <f>(D246*L246)</f>
        <v>26.019000000000002</v>
      </c>
    </row>
    <row r="247" spans="1:13">
      <c r="A247" s="121">
        <v>6</v>
      </c>
      <c r="B247" s="123" t="s">
        <v>382</v>
      </c>
      <c r="C247" s="123" t="s">
        <v>63</v>
      </c>
      <c r="D247" s="123">
        <v>85</v>
      </c>
      <c r="E247" s="133">
        <v>2</v>
      </c>
      <c r="F247" s="124">
        <v>0.3</v>
      </c>
      <c r="G247" s="126">
        <f t="shared" ref="G247" si="88">SUM(E247-(E247*F247))</f>
        <v>1.4</v>
      </c>
      <c r="H247" s="134"/>
      <c r="I247" s="126"/>
      <c r="J247" s="135">
        <v>0.05</v>
      </c>
      <c r="K247" s="126">
        <f t="shared" ref="K247" si="89">SUM(G247+I247)*J247</f>
        <v>6.9999999999999993E-2</v>
      </c>
      <c r="L247" s="126">
        <f t="shared" ref="L247" si="90">G247+I247+K247</f>
        <v>1.47</v>
      </c>
      <c r="M247" s="126">
        <f t="shared" ref="M247" si="91">(D247*L247)</f>
        <v>124.95</v>
      </c>
    </row>
    <row r="248" spans="1:13">
      <c r="A248" s="121">
        <v>7</v>
      </c>
      <c r="B248" s="123" t="s">
        <v>272</v>
      </c>
      <c r="C248" s="123" t="s">
        <v>63</v>
      </c>
      <c r="D248" s="123">
        <v>85</v>
      </c>
      <c r="E248" s="133">
        <v>2</v>
      </c>
      <c r="F248" s="124">
        <v>0.3</v>
      </c>
      <c r="G248" s="126">
        <f t="shared" ref="G248:G249" si="92">SUM(E248-(E248*F248))</f>
        <v>1.4</v>
      </c>
      <c r="H248" s="134"/>
      <c r="I248" s="126"/>
      <c r="J248" s="125"/>
      <c r="K248" s="126"/>
      <c r="L248" s="126">
        <f t="shared" ref="L248:L249" si="93">G248+I248+K248</f>
        <v>1.4</v>
      </c>
      <c r="M248" s="126">
        <f t="shared" ref="M248:M249" si="94">(D248*L248)</f>
        <v>118.99999999999999</v>
      </c>
    </row>
    <row r="249" spans="1:13">
      <c r="A249" s="121">
        <v>8</v>
      </c>
      <c r="B249" s="123" t="s">
        <v>385</v>
      </c>
      <c r="C249" s="123" t="s">
        <v>63</v>
      </c>
      <c r="D249" s="123">
        <v>1</v>
      </c>
      <c r="E249" s="133">
        <v>4.5</v>
      </c>
      <c r="F249" s="124">
        <v>0.3</v>
      </c>
      <c r="G249" s="126">
        <f t="shared" si="92"/>
        <v>3.1500000000000004</v>
      </c>
      <c r="H249" s="134"/>
      <c r="I249" s="126"/>
      <c r="J249" s="125"/>
      <c r="K249" s="126"/>
      <c r="L249" s="126">
        <f t="shared" si="93"/>
        <v>3.1500000000000004</v>
      </c>
      <c r="M249" s="126">
        <f t="shared" si="94"/>
        <v>3.1500000000000004</v>
      </c>
    </row>
    <row r="250" spans="1:13">
      <c r="A250" s="121"/>
      <c r="B250" s="123" t="s">
        <v>67</v>
      </c>
      <c r="C250" s="123"/>
      <c r="D250" s="123"/>
      <c r="E250" s="123"/>
      <c r="F250" s="124"/>
      <c r="G250" s="123"/>
      <c r="H250" s="125"/>
      <c r="I250" s="123"/>
      <c r="J250" s="135"/>
      <c r="K250" s="123"/>
      <c r="L250" s="123"/>
      <c r="M250" s="126">
        <f>SUM(M237:M249)</f>
        <v>3905.4879709999996</v>
      </c>
    </row>
    <row r="251" spans="1:13">
      <c r="A251" s="121">
        <v>9</v>
      </c>
      <c r="B251" s="123" t="s">
        <v>68</v>
      </c>
      <c r="C251" s="123"/>
      <c r="D251" s="123"/>
      <c r="E251" s="123"/>
      <c r="F251" s="124"/>
      <c r="G251" s="123"/>
      <c r="H251" s="125"/>
      <c r="I251" s="123"/>
      <c r="J251" s="135">
        <v>0.02</v>
      </c>
      <c r="K251" s="123"/>
      <c r="L251" s="123"/>
      <c r="M251" s="126">
        <f>M250*J251</f>
        <v>78.109759419999989</v>
      </c>
    </row>
    <row r="252" spans="1:13">
      <c r="A252" s="121"/>
      <c r="B252" s="123"/>
      <c r="C252" s="123"/>
      <c r="D252" s="123"/>
      <c r="E252" s="123"/>
      <c r="F252" s="124"/>
      <c r="G252" s="123"/>
      <c r="H252" s="125"/>
      <c r="I252" s="123"/>
      <c r="J252" s="135"/>
      <c r="K252" s="123"/>
      <c r="L252" s="123"/>
      <c r="M252" s="126">
        <f>SUM(M250:M251)</f>
        <v>3983.5977304199996</v>
      </c>
    </row>
    <row r="253" spans="1:13">
      <c r="A253" s="121">
        <v>10</v>
      </c>
      <c r="B253" s="123" t="s">
        <v>69</v>
      </c>
      <c r="C253" s="123"/>
      <c r="D253" s="123">
        <v>50</v>
      </c>
      <c r="E253" s="123"/>
      <c r="F253" s="124"/>
      <c r="G253" s="123">
        <f>G257/50</f>
        <v>60.61</v>
      </c>
      <c r="H253" s="136"/>
      <c r="I253" s="126">
        <f>G253+(G253*H253)</f>
        <v>60.61</v>
      </c>
      <c r="J253" s="135"/>
      <c r="K253" s="123">
        <f>I253*J253</f>
        <v>0</v>
      </c>
      <c r="L253" s="123">
        <f>K253+I253</f>
        <v>60.61</v>
      </c>
      <c r="M253" s="126">
        <f>L253*D253</f>
        <v>3030.5</v>
      </c>
    </row>
    <row r="254" spans="1:13">
      <c r="A254" s="121"/>
      <c r="B254" s="137" t="s">
        <v>70</v>
      </c>
      <c r="C254" s="123" t="s">
        <v>71</v>
      </c>
      <c r="D254" s="137">
        <v>2</v>
      </c>
      <c r="E254" s="138">
        <v>579</v>
      </c>
      <c r="F254" s="123"/>
      <c r="G254" s="137">
        <f>E254*D254</f>
        <v>1158</v>
      </c>
      <c r="H254" s="136"/>
      <c r="I254" s="123"/>
      <c r="J254" s="135"/>
      <c r="K254" s="123"/>
      <c r="L254" s="123"/>
      <c r="M254" s="126"/>
    </row>
    <row r="255" spans="1:13">
      <c r="A255" s="121"/>
      <c r="B255" s="137" t="s">
        <v>72</v>
      </c>
      <c r="C255" s="123" t="s">
        <v>71</v>
      </c>
      <c r="D255" s="137">
        <v>0.75</v>
      </c>
      <c r="E255" s="138">
        <v>579</v>
      </c>
      <c r="F255" s="123"/>
      <c r="G255" s="137">
        <f>E255*D255</f>
        <v>434.25</v>
      </c>
      <c r="H255" s="136"/>
      <c r="I255" s="123"/>
      <c r="J255" s="135"/>
      <c r="K255" s="123"/>
      <c r="L255" s="123"/>
      <c r="M255" s="126"/>
    </row>
    <row r="256" spans="1:13">
      <c r="A256" s="121"/>
      <c r="B256" s="137" t="s">
        <v>73</v>
      </c>
      <c r="C256" s="123" t="s">
        <v>71</v>
      </c>
      <c r="D256" s="137">
        <v>2.75</v>
      </c>
      <c r="E256" s="138">
        <v>523</v>
      </c>
      <c r="F256" s="123"/>
      <c r="G256" s="137">
        <f>E256*D256</f>
        <v>1438.25</v>
      </c>
      <c r="H256" s="136"/>
      <c r="I256" s="123"/>
      <c r="J256" s="135"/>
      <c r="K256" s="123"/>
      <c r="L256" s="123"/>
      <c r="M256" s="126"/>
    </row>
    <row r="257" spans="1:13">
      <c r="A257" s="121"/>
      <c r="B257" s="123"/>
      <c r="C257" s="123"/>
      <c r="D257" s="123"/>
      <c r="E257" s="126"/>
      <c r="F257" s="134"/>
      <c r="G257" s="126">
        <f>SUM(G254:G256)</f>
        <v>3030.5</v>
      </c>
      <c r="H257" s="136"/>
      <c r="I257" s="123"/>
      <c r="J257" s="135"/>
      <c r="K257" s="123"/>
      <c r="L257" s="123"/>
      <c r="M257" s="126"/>
    </row>
    <row r="258" spans="1:13">
      <c r="A258" s="121"/>
      <c r="B258" s="123"/>
      <c r="C258" s="123"/>
      <c r="D258" s="123"/>
      <c r="E258" s="123"/>
      <c r="F258" s="124"/>
      <c r="G258" s="123"/>
      <c r="H258" s="136"/>
      <c r="I258" s="123"/>
      <c r="J258" s="135"/>
      <c r="K258" s="123"/>
      <c r="L258" s="123"/>
      <c r="M258" s="126"/>
    </row>
    <row r="259" spans="1:13">
      <c r="A259" s="121"/>
      <c r="B259" s="123"/>
      <c r="C259" s="123"/>
      <c r="D259" s="123"/>
      <c r="E259" s="123"/>
      <c r="F259" s="124"/>
      <c r="G259" s="123"/>
      <c r="H259" s="125"/>
      <c r="I259" s="123"/>
      <c r="J259" s="135"/>
      <c r="K259" s="123"/>
      <c r="L259" s="123"/>
      <c r="M259" s="126">
        <f>M252+M253</f>
        <v>7014.0977304199996</v>
      </c>
    </row>
    <row r="260" spans="1:13">
      <c r="A260" s="121">
        <v>11</v>
      </c>
      <c r="B260" s="123" t="s">
        <v>74</v>
      </c>
      <c r="C260" s="123"/>
      <c r="D260" s="123"/>
      <c r="E260" s="126"/>
      <c r="F260" s="134"/>
      <c r="G260" s="126"/>
      <c r="H260" s="134"/>
      <c r="I260" s="126"/>
      <c r="J260" s="135">
        <v>0.01</v>
      </c>
      <c r="K260" s="126"/>
      <c r="L260" s="126"/>
      <c r="M260" s="126">
        <f>M259*J260</f>
        <v>70.140977304199993</v>
      </c>
    </row>
    <row r="261" spans="1:13">
      <c r="A261" s="121"/>
      <c r="B261" s="123"/>
      <c r="C261" s="123"/>
      <c r="D261" s="123"/>
      <c r="E261" s="126"/>
      <c r="F261" s="134"/>
      <c r="G261" s="126"/>
      <c r="H261" s="134"/>
      <c r="I261" s="126"/>
      <c r="J261" s="135"/>
      <c r="K261" s="126"/>
      <c r="L261" s="126"/>
      <c r="M261" s="126">
        <f>SUM(M259:M260)</f>
        <v>7084.2387077241992</v>
      </c>
    </row>
    <row r="262" spans="1:13">
      <c r="A262" s="121">
        <v>12</v>
      </c>
      <c r="B262" s="123" t="s">
        <v>75</v>
      </c>
      <c r="C262" s="123"/>
      <c r="D262" s="123"/>
      <c r="E262" s="126"/>
      <c r="F262" s="134"/>
      <c r="G262" s="126"/>
      <c r="H262" s="134"/>
      <c r="I262" s="126"/>
      <c r="J262" s="135">
        <v>0.15</v>
      </c>
      <c r="K262" s="126"/>
      <c r="L262" s="126"/>
      <c r="M262" s="126">
        <f>M261*J262</f>
        <v>1062.6358061586297</v>
      </c>
    </row>
    <row r="263" spans="1:13">
      <c r="A263" s="121"/>
      <c r="B263" s="123"/>
      <c r="C263" s="123"/>
      <c r="D263" s="123"/>
      <c r="E263" s="126"/>
      <c r="F263" s="134"/>
      <c r="G263" s="126"/>
      <c r="H263" s="134"/>
      <c r="I263" s="126"/>
      <c r="J263" s="135"/>
      <c r="K263" s="126"/>
      <c r="L263" s="126"/>
      <c r="M263" s="126">
        <f>SUM(M261:M262)</f>
        <v>8146.874513882829</v>
      </c>
    </row>
    <row r="264" spans="1:13">
      <c r="A264" s="121">
        <v>13</v>
      </c>
      <c r="B264" s="123" t="s">
        <v>76</v>
      </c>
      <c r="C264" s="123"/>
      <c r="D264" s="123"/>
      <c r="E264" s="126"/>
      <c r="F264" s="134"/>
      <c r="G264" s="126"/>
      <c r="H264" s="134"/>
      <c r="I264" s="126"/>
      <c r="J264" s="135">
        <v>0.01</v>
      </c>
      <c r="K264" s="126"/>
      <c r="L264" s="126"/>
      <c r="M264" s="126">
        <f>M263*J264</f>
        <v>81.468745138828297</v>
      </c>
    </row>
    <row r="265" spans="1:13">
      <c r="A265" s="121"/>
      <c r="B265" s="123"/>
      <c r="C265" s="123"/>
      <c r="D265" s="123"/>
      <c r="E265" s="126"/>
      <c r="F265" s="134"/>
      <c r="G265" s="126"/>
      <c r="H265" s="134"/>
      <c r="I265" s="126"/>
      <c r="J265" s="135"/>
      <c r="K265" s="126"/>
      <c r="L265" s="126"/>
      <c r="M265" s="126">
        <f>SUM(M263:M264)</f>
        <v>8228.343259021658</v>
      </c>
    </row>
    <row r="266" spans="1:13">
      <c r="A266" s="121">
        <v>14</v>
      </c>
      <c r="B266" s="123" t="s">
        <v>387</v>
      </c>
      <c r="C266" s="123"/>
      <c r="D266" s="123"/>
      <c r="E266" s="126"/>
      <c r="F266" s="134"/>
      <c r="G266" s="126"/>
      <c r="H266" s="134"/>
      <c r="I266" s="126"/>
      <c r="J266" s="136">
        <v>0.06</v>
      </c>
      <c r="K266" s="126"/>
      <c r="L266" s="126"/>
      <c r="M266" s="126">
        <f>M265*J266</f>
        <v>493.70059554129944</v>
      </c>
    </row>
    <row r="267" spans="1:13">
      <c r="A267" s="121"/>
      <c r="B267" s="123"/>
      <c r="C267" s="123"/>
      <c r="D267" s="123"/>
      <c r="E267" s="126"/>
      <c r="F267" s="134"/>
      <c r="G267" s="126"/>
      <c r="H267" s="134"/>
      <c r="I267" s="126"/>
      <c r="J267" s="125"/>
      <c r="K267" s="126"/>
      <c r="L267" s="126"/>
      <c r="M267" s="126">
        <f>SUM(M265:M266)</f>
        <v>8722.0438545629568</v>
      </c>
    </row>
    <row r="268" spans="1:13" ht="15">
      <c r="A268" s="121"/>
      <c r="B268" s="123" t="s">
        <v>78</v>
      </c>
      <c r="C268" s="123"/>
      <c r="D268" s="123"/>
      <c r="E268" s="126"/>
      <c r="F268" s="134"/>
      <c r="G268" s="126"/>
      <c r="H268" s="134"/>
      <c r="I268" s="126"/>
      <c r="J268" s="135"/>
      <c r="K268" s="126"/>
      <c r="L268" s="126"/>
      <c r="M268" s="139">
        <f>ROUND(M267/50,0)</f>
        <v>174</v>
      </c>
    </row>
    <row r="269" spans="1:13" ht="15">
      <c r="A269" s="121"/>
      <c r="B269" s="137"/>
      <c r="C269" s="123"/>
      <c r="D269" s="123"/>
      <c r="E269" s="126"/>
      <c r="F269" s="134"/>
      <c r="G269" s="126"/>
      <c r="H269" s="134"/>
      <c r="I269" s="126"/>
      <c r="J269" s="134"/>
      <c r="K269" s="126"/>
      <c r="L269" s="126"/>
      <c r="M269" s="139"/>
    </row>
    <row r="270" spans="1:13" ht="15">
      <c r="A270" s="137"/>
      <c r="B270" s="123" t="s">
        <v>79</v>
      </c>
      <c r="C270" s="137"/>
      <c r="D270" s="137"/>
      <c r="E270" s="137"/>
      <c r="F270" s="137"/>
      <c r="G270" s="137"/>
      <c r="H270" s="137"/>
      <c r="I270" s="137"/>
      <c r="J270" s="137"/>
      <c r="K270" s="137"/>
      <c r="L270" s="137"/>
      <c r="M270" s="139">
        <f>M268</f>
        <v>174</v>
      </c>
    </row>
    <row r="271" spans="1:13">
      <c r="A271" s="137"/>
      <c r="B271" s="137"/>
      <c r="C271" s="137"/>
      <c r="D271" s="137"/>
      <c r="E271" s="137"/>
      <c r="F271" s="137"/>
      <c r="G271" s="137"/>
      <c r="H271" s="137"/>
      <c r="I271" s="137"/>
      <c r="J271" s="137"/>
      <c r="K271" s="137"/>
      <c r="L271" s="137"/>
      <c r="M271" s="137"/>
    </row>
    <row r="272" spans="1:13" ht="15">
      <c r="A272" s="387" t="s">
        <v>98</v>
      </c>
      <c r="B272" s="387"/>
      <c r="C272" s="387"/>
      <c r="D272" s="387"/>
      <c r="E272" s="387"/>
      <c r="F272" s="387"/>
      <c r="G272" s="387"/>
      <c r="H272" s="387"/>
      <c r="I272" s="387"/>
      <c r="J272" s="387"/>
      <c r="K272" s="387"/>
      <c r="L272" s="387"/>
      <c r="M272" s="387"/>
    </row>
    <row r="273" spans="1:13">
      <c r="A273" s="143"/>
      <c r="B273" s="144" t="s">
        <v>5</v>
      </c>
      <c r="C273" s="145"/>
      <c r="D273" s="145"/>
      <c r="E273" s="145"/>
      <c r="F273" s="146"/>
      <c r="G273" s="145"/>
      <c r="H273" s="147"/>
      <c r="I273" s="145"/>
      <c r="J273" s="147"/>
      <c r="K273" s="145"/>
      <c r="L273" s="145"/>
      <c r="M273" s="133"/>
    </row>
    <row r="274" spans="1:13" ht="15">
      <c r="A274" s="128" t="s">
        <v>47</v>
      </c>
      <c r="B274" s="129" t="s">
        <v>48</v>
      </c>
      <c r="C274" s="118" t="s">
        <v>49</v>
      </c>
      <c r="D274" s="118" t="s">
        <v>50</v>
      </c>
      <c r="E274" s="118" t="s">
        <v>51</v>
      </c>
      <c r="F274" s="130" t="s">
        <v>52</v>
      </c>
      <c r="G274" s="118" t="s">
        <v>53</v>
      </c>
      <c r="H274" s="131" t="s">
        <v>54</v>
      </c>
      <c r="I274" s="118" t="s">
        <v>55</v>
      </c>
      <c r="J274" s="131" t="s">
        <v>56</v>
      </c>
      <c r="K274" s="118" t="s">
        <v>57</v>
      </c>
      <c r="L274" s="118" t="s">
        <v>58</v>
      </c>
      <c r="M274" s="132" t="s">
        <v>59</v>
      </c>
    </row>
    <row r="275" spans="1:13" ht="15">
      <c r="A275" s="121"/>
      <c r="B275" s="72" t="s">
        <v>97</v>
      </c>
      <c r="C275" s="123"/>
      <c r="D275" s="123"/>
      <c r="E275" s="123"/>
      <c r="F275" s="124"/>
      <c r="G275" s="123"/>
      <c r="H275" s="125"/>
      <c r="I275" s="123"/>
      <c r="J275" s="125"/>
      <c r="K275" s="123"/>
      <c r="L275" s="123"/>
      <c r="M275" s="126"/>
    </row>
    <row r="276" spans="1:13">
      <c r="A276" s="121">
        <v>1</v>
      </c>
      <c r="B276" s="123" t="s">
        <v>403</v>
      </c>
      <c r="C276" s="123" t="s">
        <v>60</v>
      </c>
      <c r="D276" s="123">
        <v>212.1</v>
      </c>
      <c r="E276" s="126">
        <f>'BASIC RATES'!D9</f>
        <v>52.833333333333336</v>
      </c>
      <c r="F276" s="124">
        <v>0.3</v>
      </c>
      <c r="G276" s="126">
        <f>SUM(E276-(E276*F276))</f>
        <v>36.983333333333334</v>
      </c>
      <c r="H276" s="125"/>
      <c r="I276" s="123"/>
      <c r="J276" s="125">
        <v>0.05</v>
      </c>
      <c r="K276" s="126">
        <f>SUM(G276+I276)*J276</f>
        <v>1.8491666666666668</v>
      </c>
      <c r="L276" s="126">
        <f>G276+I276+K276</f>
        <v>38.832500000000003</v>
      </c>
      <c r="M276" s="126">
        <f>(D276*L276)</f>
        <v>8236.3732500000006</v>
      </c>
    </row>
    <row r="277" spans="1:13">
      <c r="A277" s="121"/>
      <c r="B277" s="123" t="s">
        <v>407</v>
      </c>
      <c r="C277" s="123"/>
      <c r="D277" s="123"/>
      <c r="E277" s="126"/>
      <c r="F277" s="124"/>
      <c r="G277" s="126"/>
      <c r="H277" s="125"/>
      <c r="I277" s="123"/>
      <c r="J277" s="125"/>
      <c r="K277" s="126"/>
      <c r="L277" s="126"/>
      <c r="M277" s="126"/>
    </row>
    <row r="278" spans="1:13">
      <c r="A278" s="121">
        <v>2</v>
      </c>
      <c r="B278" s="123" t="s">
        <v>408</v>
      </c>
      <c r="C278" s="123" t="s">
        <v>60</v>
      </c>
      <c r="D278" s="123">
        <v>106.05</v>
      </c>
      <c r="E278" s="126">
        <f>'BASIC RATES'!D8</f>
        <v>34.222222222222221</v>
      </c>
      <c r="F278" s="124">
        <v>0.3</v>
      </c>
      <c r="G278" s="126">
        <f>SUM(E278-(E278*F278))</f>
        <v>23.955555555555556</v>
      </c>
      <c r="H278" s="125"/>
      <c r="I278" s="123"/>
      <c r="J278" s="125">
        <v>0.05</v>
      </c>
      <c r="K278" s="126">
        <f>SUM(G278+I278)*J278</f>
        <v>1.1977777777777778</v>
      </c>
      <c r="L278" s="126">
        <f>G278+I278+K278</f>
        <v>25.153333333333332</v>
      </c>
      <c r="M278" s="126">
        <f>(D278*L278)</f>
        <v>2667.511</v>
      </c>
    </row>
    <row r="279" spans="1:13">
      <c r="A279" s="121"/>
      <c r="B279" s="123" t="s">
        <v>399</v>
      </c>
      <c r="C279" s="123"/>
      <c r="D279" s="123"/>
      <c r="E279" s="126"/>
      <c r="F279" s="124"/>
      <c r="G279" s="126"/>
      <c r="H279" s="125"/>
      <c r="I279" s="123"/>
      <c r="J279" s="125"/>
      <c r="K279" s="126"/>
      <c r="L279" s="126"/>
      <c r="M279" s="126"/>
    </row>
    <row r="280" spans="1:13">
      <c r="A280" s="121"/>
      <c r="B280" s="123" t="s">
        <v>409</v>
      </c>
      <c r="C280" s="123"/>
      <c r="D280" s="123"/>
      <c r="E280" s="126"/>
      <c r="F280" s="124"/>
      <c r="G280" s="126"/>
      <c r="H280" s="125"/>
      <c r="I280" s="123"/>
      <c r="J280" s="125"/>
      <c r="K280" s="126"/>
      <c r="L280" s="126"/>
      <c r="M280" s="126"/>
    </row>
    <row r="281" spans="1:13">
      <c r="A281" s="121">
        <v>3</v>
      </c>
      <c r="B281" s="123" t="s">
        <v>61</v>
      </c>
      <c r="C281" s="123" t="s">
        <v>60</v>
      </c>
      <c r="D281" s="123">
        <v>52.5</v>
      </c>
      <c r="E281" s="126">
        <f>'BASIC RATES'!D19</f>
        <v>50.14</v>
      </c>
      <c r="F281" s="124">
        <v>0.3</v>
      </c>
      <c r="G281" s="126">
        <f>SUM(E281-(E281*F281))</f>
        <v>35.097999999999999</v>
      </c>
      <c r="H281" s="125"/>
      <c r="I281" s="123"/>
      <c r="J281" s="135">
        <v>0.05</v>
      </c>
      <c r="K281" s="126">
        <f>SUM(G281+I281)*J281</f>
        <v>1.7549000000000001</v>
      </c>
      <c r="L281" s="126">
        <f>G281+I281+K281</f>
        <v>36.852899999999998</v>
      </c>
      <c r="M281" s="126">
        <f>(D281*L281)</f>
        <v>1934.7772499999999</v>
      </c>
    </row>
    <row r="282" spans="1:13">
      <c r="A282" s="121"/>
      <c r="B282" s="123" t="s">
        <v>395</v>
      </c>
      <c r="C282" s="123"/>
      <c r="D282" s="123"/>
      <c r="E282" s="126"/>
      <c r="F282" s="124"/>
      <c r="G282" s="126"/>
      <c r="H282" s="125"/>
      <c r="I282" s="123"/>
      <c r="J282" s="135"/>
      <c r="K282" s="126"/>
      <c r="L282" s="126"/>
      <c r="M282" s="126"/>
    </row>
    <row r="283" spans="1:13">
      <c r="A283" s="121">
        <v>4</v>
      </c>
      <c r="B283" s="123" t="s">
        <v>404</v>
      </c>
      <c r="C283" s="123" t="s">
        <v>63</v>
      </c>
      <c r="D283" s="123">
        <v>15</v>
      </c>
      <c r="E283" s="126">
        <v>0.45700000000000002</v>
      </c>
      <c r="F283" s="124">
        <v>0.3</v>
      </c>
      <c r="G283" s="126">
        <f>SUM(E283-(E283*F283))</f>
        <v>0.31990000000000002</v>
      </c>
      <c r="H283" s="125"/>
      <c r="I283" s="123"/>
      <c r="J283" s="135">
        <v>0.05</v>
      </c>
      <c r="K283" s="126">
        <f>SUM(G283+I283)*J283</f>
        <v>1.5995000000000002E-2</v>
      </c>
      <c r="L283" s="126">
        <f>G283+I283+K283</f>
        <v>0.335895</v>
      </c>
      <c r="M283" s="126">
        <f>(D283*L283)</f>
        <v>5.0384250000000002</v>
      </c>
    </row>
    <row r="284" spans="1:13">
      <c r="A284" s="121">
        <v>5</v>
      </c>
      <c r="B284" s="123" t="s">
        <v>405</v>
      </c>
      <c r="C284" s="123" t="s">
        <v>63</v>
      </c>
      <c r="D284" s="123">
        <v>4</v>
      </c>
      <c r="E284" s="126">
        <v>19.38</v>
      </c>
      <c r="F284" s="124">
        <v>0.3</v>
      </c>
      <c r="G284" s="126">
        <f>SUM(E284-(E284*F284))</f>
        <v>13.565999999999999</v>
      </c>
      <c r="H284" s="125"/>
      <c r="I284" s="123"/>
      <c r="J284" s="135">
        <v>0.05</v>
      </c>
      <c r="K284" s="126">
        <f>SUM(G284+I284)*J284</f>
        <v>0.67830000000000001</v>
      </c>
      <c r="L284" s="126">
        <f>G284+I284+K284</f>
        <v>14.244299999999999</v>
      </c>
      <c r="M284" s="126">
        <f>(D284*L284)</f>
        <v>56.977199999999996</v>
      </c>
    </row>
    <row r="285" spans="1:13">
      <c r="A285" s="121">
        <v>6</v>
      </c>
      <c r="B285" s="123" t="s">
        <v>406</v>
      </c>
      <c r="C285" s="123" t="s">
        <v>63</v>
      </c>
      <c r="D285" s="123">
        <v>85</v>
      </c>
      <c r="E285" s="133">
        <v>3.34</v>
      </c>
      <c r="F285" s="124">
        <v>0.3</v>
      </c>
      <c r="G285" s="126">
        <f t="shared" ref="G285:G287" si="95">SUM(E285-(E285*F285))</f>
        <v>2.3380000000000001</v>
      </c>
      <c r="H285" s="134"/>
      <c r="I285" s="126"/>
      <c r="J285" s="135">
        <v>0.05</v>
      </c>
      <c r="K285" s="126">
        <f t="shared" ref="K285" si="96">SUM(G285+I285)*J285</f>
        <v>0.1169</v>
      </c>
      <c r="L285" s="126">
        <f t="shared" ref="L285:L287" si="97">G285+I285+K285</f>
        <v>2.4549000000000003</v>
      </c>
      <c r="M285" s="126">
        <f t="shared" ref="M285:M287" si="98">(D285*L285)</f>
        <v>208.66650000000001</v>
      </c>
    </row>
    <row r="286" spans="1:13">
      <c r="A286" s="121">
        <v>7</v>
      </c>
      <c r="B286" s="123" t="s">
        <v>272</v>
      </c>
      <c r="C286" s="123" t="s">
        <v>63</v>
      </c>
      <c r="D286" s="123">
        <v>85</v>
      </c>
      <c r="E286" s="133">
        <v>2</v>
      </c>
      <c r="F286" s="124">
        <v>0.3</v>
      </c>
      <c r="G286" s="126">
        <f t="shared" si="95"/>
        <v>1.4</v>
      </c>
      <c r="H286" s="134"/>
      <c r="I286" s="126"/>
      <c r="J286" s="125"/>
      <c r="K286" s="126"/>
      <c r="L286" s="126">
        <f t="shared" si="97"/>
        <v>1.4</v>
      </c>
      <c r="M286" s="126">
        <f t="shared" si="98"/>
        <v>118.99999999999999</v>
      </c>
    </row>
    <row r="287" spans="1:13">
      <c r="A287" s="121">
        <v>8</v>
      </c>
      <c r="B287" s="123" t="s">
        <v>385</v>
      </c>
      <c r="C287" s="123" t="s">
        <v>63</v>
      </c>
      <c r="D287" s="123">
        <v>1</v>
      </c>
      <c r="E287" s="133">
        <v>4.5</v>
      </c>
      <c r="F287" s="124">
        <v>0.3</v>
      </c>
      <c r="G287" s="126">
        <f t="shared" si="95"/>
        <v>3.1500000000000004</v>
      </c>
      <c r="H287" s="134"/>
      <c r="I287" s="126"/>
      <c r="J287" s="125"/>
      <c r="K287" s="126"/>
      <c r="L287" s="126">
        <f t="shared" si="97"/>
        <v>3.1500000000000004</v>
      </c>
      <c r="M287" s="126">
        <f t="shared" si="98"/>
        <v>3.1500000000000004</v>
      </c>
    </row>
    <row r="288" spans="1:13">
      <c r="A288" s="121"/>
      <c r="B288" s="123" t="s">
        <v>67</v>
      </c>
      <c r="C288" s="123"/>
      <c r="D288" s="123"/>
      <c r="E288" s="123"/>
      <c r="F288" s="124"/>
      <c r="G288" s="123"/>
      <c r="H288" s="125"/>
      <c r="I288" s="123"/>
      <c r="J288" s="135"/>
      <c r="K288" s="123"/>
      <c r="L288" s="123"/>
      <c r="M288" s="126">
        <f>SUM(M276:M287)</f>
        <v>13231.493624999999</v>
      </c>
    </row>
    <row r="289" spans="1:13">
      <c r="A289" s="121">
        <v>9</v>
      </c>
      <c r="B289" s="123" t="s">
        <v>68</v>
      </c>
      <c r="C289" s="123"/>
      <c r="D289" s="123"/>
      <c r="E289" s="123"/>
      <c r="F289" s="124"/>
      <c r="G289" s="123"/>
      <c r="H289" s="125"/>
      <c r="I289" s="123"/>
      <c r="J289" s="135">
        <v>0.02</v>
      </c>
      <c r="K289" s="123"/>
      <c r="L289" s="123"/>
      <c r="M289" s="126">
        <f>M288*J289</f>
        <v>264.62987249999998</v>
      </c>
    </row>
    <row r="290" spans="1:13">
      <c r="A290" s="121"/>
      <c r="B290" s="123"/>
      <c r="C290" s="123"/>
      <c r="D290" s="123"/>
      <c r="E290" s="123"/>
      <c r="F290" s="124"/>
      <c r="G290" s="123"/>
      <c r="H290" s="125"/>
      <c r="I290" s="123"/>
      <c r="J290" s="135"/>
      <c r="K290" s="123"/>
      <c r="L290" s="123"/>
      <c r="M290" s="126">
        <f>SUM(M288:M289)</f>
        <v>13496.123497499999</v>
      </c>
    </row>
    <row r="291" spans="1:13">
      <c r="A291" s="121">
        <v>10</v>
      </c>
      <c r="B291" s="123" t="s">
        <v>69</v>
      </c>
      <c r="C291" s="123"/>
      <c r="D291" s="123">
        <v>50</v>
      </c>
      <c r="E291" s="123"/>
      <c r="F291" s="124"/>
      <c r="G291" s="123">
        <f>G295/50</f>
        <v>66.12</v>
      </c>
      <c r="H291" s="136"/>
      <c r="I291" s="126">
        <f>G291+(G291*H291)</f>
        <v>66.12</v>
      </c>
      <c r="J291" s="135"/>
      <c r="K291" s="123">
        <f>I291*J291</f>
        <v>0</v>
      </c>
      <c r="L291" s="123">
        <f>K291+I291</f>
        <v>66.12</v>
      </c>
      <c r="M291" s="126">
        <f>L291*D291</f>
        <v>3306</v>
      </c>
    </row>
    <row r="292" spans="1:13">
      <c r="A292" s="121"/>
      <c r="B292" s="137" t="s">
        <v>70</v>
      </c>
      <c r="C292" s="123" t="s">
        <v>71</v>
      </c>
      <c r="D292" s="137">
        <v>2.25</v>
      </c>
      <c r="E292" s="138">
        <v>579</v>
      </c>
      <c r="F292" s="123"/>
      <c r="G292" s="137">
        <f>E292*D292</f>
        <v>1302.75</v>
      </c>
      <c r="H292" s="136"/>
      <c r="I292" s="123"/>
      <c r="J292" s="135"/>
      <c r="K292" s="123"/>
      <c r="L292" s="123"/>
      <c r="M292" s="126"/>
    </row>
    <row r="293" spans="1:13">
      <c r="A293" s="121"/>
      <c r="B293" s="137" t="s">
        <v>72</v>
      </c>
      <c r="C293" s="123" t="s">
        <v>71</v>
      </c>
      <c r="D293" s="137">
        <v>0.75</v>
      </c>
      <c r="E293" s="138">
        <v>579</v>
      </c>
      <c r="F293" s="123"/>
      <c r="G293" s="137">
        <f>E293*D293</f>
        <v>434.25</v>
      </c>
      <c r="H293" s="136"/>
      <c r="I293" s="123"/>
      <c r="J293" s="135"/>
      <c r="K293" s="123"/>
      <c r="L293" s="123"/>
      <c r="M293" s="126"/>
    </row>
    <row r="294" spans="1:13">
      <c r="A294" s="121"/>
      <c r="B294" s="137" t="s">
        <v>73</v>
      </c>
      <c r="C294" s="123" t="s">
        <v>71</v>
      </c>
      <c r="D294" s="137">
        <v>3</v>
      </c>
      <c r="E294" s="138">
        <v>523</v>
      </c>
      <c r="F294" s="123"/>
      <c r="G294" s="137">
        <f>E294*D294</f>
        <v>1569</v>
      </c>
      <c r="H294" s="136"/>
      <c r="I294" s="123"/>
      <c r="J294" s="135"/>
      <c r="K294" s="123"/>
      <c r="L294" s="123"/>
      <c r="M294" s="126"/>
    </row>
    <row r="295" spans="1:13">
      <c r="A295" s="121"/>
      <c r="B295" s="123"/>
      <c r="C295" s="123"/>
      <c r="D295" s="123"/>
      <c r="E295" s="126"/>
      <c r="F295" s="134"/>
      <c r="G295" s="126">
        <f>SUM(G292:G294)</f>
        <v>3306</v>
      </c>
      <c r="H295" s="136"/>
      <c r="I295" s="123"/>
      <c r="J295" s="135"/>
      <c r="K295" s="123"/>
      <c r="L295" s="123"/>
      <c r="M295" s="126"/>
    </row>
    <row r="296" spans="1:13">
      <c r="A296" s="121"/>
      <c r="B296" s="123"/>
      <c r="C296" s="123"/>
      <c r="D296" s="123"/>
      <c r="E296" s="123"/>
      <c r="F296" s="124"/>
      <c r="G296" s="123"/>
      <c r="H296" s="136"/>
      <c r="I296" s="123"/>
      <c r="J296" s="135"/>
      <c r="K296" s="123"/>
      <c r="L296" s="123"/>
      <c r="M296" s="126"/>
    </row>
    <row r="297" spans="1:13">
      <c r="A297" s="121"/>
      <c r="B297" s="123"/>
      <c r="C297" s="123"/>
      <c r="D297" s="123"/>
      <c r="E297" s="123"/>
      <c r="F297" s="124"/>
      <c r="G297" s="123"/>
      <c r="H297" s="125"/>
      <c r="I297" s="123"/>
      <c r="J297" s="135"/>
      <c r="K297" s="123"/>
      <c r="L297" s="123"/>
      <c r="M297" s="126">
        <f>M290+M291</f>
        <v>16802.123497499997</v>
      </c>
    </row>
    <row r="298" spans="1:13">
      <c r="A298" s="121">
        <v>11</v>
      </c>
      <c r="B298" s="123" t="s">
        <v>74</v>
      </c>
      <c r="C298" s="123"/>
      <c r="D298" s="123"/>
      <c r="E298" s="126"/>
      <c r="F298" s="134"/>
      <c r="G298" s="126"/>
      <c r="H298" s="134"/>
      <c r="I298" s="126"/>
      <c r="J298" s="135">
        <v>0.01</v>
      </c>
      <c r="K298" s="126"/>
      <c r="L298" s="126"/>
      <c r="M298" s="126">
        <f>M297*J298</f>
        <v>168.02123497499997</v>
      </c>
    </row>
    <row r="299" spans="1:13">
      <c r="A299" s="121"/>
      <c r="B299" s="123"/>
      <c r="C299" s="123"/>
      <c r="D299" s="123"/>
      <c r="E299" s="126"/>
      <c r="F299" s="134"/>
      <c r="G299" s="126"/>
      <c r="H299" s="134"/>
      <c r="I299" s="126"/>
      <c r="J299" s="135"/>
      <c r="K299" s="126"/>
      <c r="L299" s="126"/>
      <c r="M299" s="126">
        <f>SUM(M297:M298)</f>
        <v>16970.144732474997</v>
      </c>
    </row>
    <row r="300" spans="1:13">
      <c r="A300" s="121">
        <v>12</v>
      </c>
      <c r="B300" s="123" t="s">
        <v>75</v>
      </c>
      <c r="C300" s="123"/>
      <c r="D300" s="123"/>
      <c r="E300" s="126"/>
      <c r="F300" s="134"/>
      <c r="G300" s="126"/>
      <c r="H300" s="134"/>
      <c r="I300" s="126"/>
      <c r="J300" s="135">
        <v>0.15</v>
      </c>
      <c r="K300" s="126"/>
      <c r="L300" s="126"/>
      <c r="M300" s="126">
        <f>M299*J300</f>
        <v>2545.5217098712496</v>
      </c>
    </row>
    <row r="301" spans="1:13">
      <c r="A301" s="121"/>
      <c r="B301" s="123"/>
      <c r="C301" s="123"/>
      <c r="D301" s="123"/>
      <c r="E301" s="126"/>
      <c r="F301" s="134"/>
      <c r="G301" s="126"/>
      <c r="H301" s="134"/>
      <c r="I301" s="126"/>
      <c r="J301" s="135"/>
      <c r="K301" s="126"/>
      <c r="L301" s="126"/>
      <c r="M301" s="126">
        <f>SUM(M299:M300)</f>
        <v>19515.666442346246</v>
      </c>
    </row>
    <row r="302" spans="1:13">
      <c r="A302" s="121">
        <v>13</v>
      </c>
      <c r="B302" s="123" t="s">
        <v>76</v>
      </c>
      <c r="C302" s="123"/>
      <c r="D302" s="123"/>
      <c r="E302" s="126"/>
      <c r="F302" s="134"/>
      <c r="G302" s="126"/>
      <c r="H302" s="134"/>
      <c r="I302" s="126"/>
      <c r="J302" s="135">
        <v>0.01</v>
      </c>
      <c r="K302" s="126"/>
      <c r="L302" s="126"/>
      <c r="M302" s="126">
        <f>M301*J302</f>
        <v>195.15666442346247</v>
      </c>
    </row>
    <row r="303" spans="1:13">
      <c r="A303" s="121"/>
      <c r="B303" s="123"/>
      <c r="C303" s="123"/>
      <c r="D303" s="123"/>
      <c r="E303" s="126"/>
      <c r="F303" s="134"/>
      <c r="G303" s="126"/>
      <c r="H303" s="134"/>
      <c r="I303" s="126"/>
      <c r="J303" s="135"/>
      <c r="K303" s="126"/>
      <c r="L303" s="126"/>
      <c r="M303" s="126">
        <f>SUM(M301:M302)</f>
        <v>19710.823106769709</v>
      </c>
    </row>
    <row r="304" spans="1:13">
      <c r="A304" s="121">
        <v>14</v>
      </c>
      <c r="B304" s="123" t="s">
        <v>387</v>
      </c>
      <c r="C304" s="123"/>
      <c r="D304" s="123"/>
      <c r="E304" s="126"/>
      <c r="F304" s="134"/>
      <c r="G304" s="126"/>
      <c r="H304" s="134"/>
      <c r="I304" s="126"/>
      <c r="J304" s="136">
        <v>0.06</v>
      </c>
      <c r="K304" s="126"/>
      <c r="L304" s="126"/>
      <c r="M304" s="126">
        <f>M303*J304</f>
        <v>1182.6493864061824</v>
      </c>
    </row>
    <row r="305" spans="1:13">
      <c r="A305" s="121"/>
      <c r="B305" s="123"/>
      <c r="C305" s="123"/>
      <c r="D305" s="123"/>
      <c r="E305" s="126"/>
      <c r="F305" s="134"/>
      <c r="G305" s="126"/>
      <c r="H305" s="134"/>
      <c r="I305" s="126"/>
      <c r="J305" s="125"/>
      <c r="K305" s="126"/>
      <c r="L305" s="126"/>
      <c r="M305" s="126">
        <f>SUM(M303:M304)</f>
        <v>20893.47249317589</v>
      </c>
    </row>
    <row r="306" spans="1:13" ht="15">
      <c r="A306" s="121"/>
      <c r="B306" s="123" t="s">
        <v>78</v>
      </c>
      <c r="C306" s="123"/>
      <c r="D306" s="123"/>
      <c r="E306" s="126"/>
      <c r="F306" s="134"/>
      <c r="G306" s="126"/>
      <c r="H306" s="134"/>
      <c r="I306" s="126"/>
      <c r="J306" s="135"/>
      <c r="K306" s="126"/>
      <c r="L306" s="126"/>
      <c r="M306" s="139">
        <f>ROUND(M305/50,0)</f>
        <v>418</v>
      </c>
    </row>
    <row r="307" spans="1:13" ht="15">
      <c r="A307" s="121"/>
      <c r="B307" s="137"/>
      <c r="C307" s="123"/>
      <c r="D307" s="123"/>
      <c r="E307" s="126"/>
      <c r="F307" s="134"/>
      <c r="G307" s="126"/>
      <c r="H307" s="134"/>
      <c r="I307" s="126"/>
      <c r="J307" s="134"/>
      <c r="K307" s="126"/>
      <c r="L307" s="126"/>
      <c r="M307" s="139"/>
    </row>
    <row r="308" spans="1:13" ht="15">
      <c r="A308" s="137"/>
      <c r="B308" s="123" t="s">
        <v>79</v>
      </c>
      <c r="C308" s="137"/>
      <c r="D308" s="137"/>
      <c r="E308" s="137"/>
      <c r="F308" s="137"/>
      <c r="G308" s="137"/>
      <c r="H308" s="137"/>
      <c r="I308" s="137"/>
      <c r="J308" s="137"/>
      <c r="K308" s="137"/>
      <c r="L308" s="137"/>
      <c r="M308" s="139">
        <f>M306</f>
        <v>418</v>
      </c>
    </row>
    <row r="309" spans="1:13" ht="15">
      <c r="A309" s="137"/>
      <c r="B309" s="123"/>
      <c r="C309" s="137"/>
      <c r="D309" s="137"/>
      <c r="E309" s="137"/>
      <c r="F309" s="137"/>
      <c r="G309" s="137"/>
      <c r="H309" s="137"/>
      <c r="I309" s="137"/>
      <c r="J309" s="137"/>
      <c r="K309" s="137"/>
      <c r="L309" s="137"/>
      <c r="M309" s="139"/>
    </row>
    <row r="310" spans="1:13" ht="15">
      <c r="A310" s="148"/>
      <c r="B310" s="149" t="s">
        <v>2</v>
      </c>
      <c r="C310" s="123"/>
      <c r="D310" s="123"/>
      <c r="E310" s="123"/>
      <c r="F310" s="124"/>
      <c r="G310" s="123"/>
      <c r="H310" s="125"/>
      <c r="I310" s="123"/>
      <c r="J310" s="125"/>
      <c r="K310" s="123"/>
      <c r="L310" s="123"/>
      <c r="M310" s="126"/>
    </row>
    <row r="311" spans="1:13" ht="57">
      <c r="A311" s="148"/>
      <c r="B311" s="150" t="s">
        <v>229</v>
      </c>
      <c r="C311" s="123"/>
      <c r="D311" s="123"/>
      <c r="E311" s="123"/>
      <c r="F311" s="124"/>
      <c r="G311" s="123"/>
      <c r="H311" s="125"/>
      <c r="I311" s="123"/>
      <c r="J311" s="125"/>
      <c r="K311" s="123"/>
      <c r="L311" s="123"/>
      <c r="M311" s="126"/>
    </row>
    <row r="312" spans="1:13" ht="15">
      <c r="A312" s="387" t="s">
        <v>432</v>
      </c>
      <c r="B312" s="387"/>
      <c r="C312" s="387"/>
      <c r="D312" s="387"/>
      <c r="E312" s="387"/>
      <c r="F312" s="387"/>
      <c r="G312" s="387"/>
      <c r="H312" s="387"/>
      <c r="I312" s="387"/>
      <c r="J312" s="387"/>
      <c r="K312" s="387"/>
      <c r="L312" s="387"/>
      <c r="M312" s="387"/>
    </row>
    <row r="313" spans="1:13">
      <c r="A313" s="137"/>
      <c r="B313" s="73" t="s">
        <v>230</v>
      </c>
      <c r="C313" s="137"/>
      <c r="D313" s="137"/>
      <c r="E313" s="137"/>
      <c r="F313" s="137"/>
      <c r="G313" s="137"/>
      <c r="H313" s="137"/>
      <c r="I313" s="137"/>
      <c r="J313" s="137"/>
      <c r="K313" s="137"/>
      <c r="L313" s="137"/>
      <c r="M313" s="137"/>
    </row>
    <row r="314" spans="1:13">
      <c r="A314" s="143" t="s">
        <v>47</v>
      </c>
      <c r="B314" s="145" t="s">
        <v>48</v>
      </c>
      <c r="C314" s="145" t="s">
        <v>49</v>
      </c>
      <c r="D314" s="145" t="s">
        <v>100</v>
      </c>
      <c r="E314" s="145" t="s">
        <v>51</v>
      </c>
      <c r="F314" s="146" t="s">
        <v>52</v>
      </c>
      <c r="G314" s="145" t="s">
        <v>101</v>
      </c>
      <c r="H314" s="147" t="s">
        <v>54</v>
      </c>
      <c r="I314" s="145" t="s">
        <v>102</v>
      </c>
      <c r="J314" s="147" t="s">
        <v>56</v>
      </c>
      <c r="K314" s="145" t="s">
        <v>103</v>
      </c>
      <c r="L314" s="145" t="s">
        <v>104</v>
      </c>
      <c r="M314" s="133" t="s">
        <v>105</v>
      </c>
    </row>
    <row r="315" spans="1:13">
      <c r="A315" s="143">
        <v>1</v>
      </c>
      <c r="B315" s="145" t="s">
        <v>231</v>
      </c>
      <c r="C315" s="145" t="s">
        <v>60</v>
      </c>
      <c r="D315" s="145">
        <v>100</v>
      </c>
      <c r="E315" s="133">
        <f>'BASIC RATES'!D84</f>
        <v>142.69999999999999</v>
      </c>
      <c r="F315" s="146">
        <v>0.5</v>
      </c>
      <c r="G315" s="145">
        <f>E315-(E315*F315)</f>
        <v>71.349999999999994</v>
      </c>
      <c r="H315" s="147"/>
      <c r="I315" s="145">
        <f>G315+(G315*H315)</f>
        <v>71.349999999999994</v>
      </c>
      <c r="J315" s="147">
        <v>0.05</v>
      </c>
      <c r="K315" s="133">
        <f>SUM(G315)*J315</f>
        <v>3.5674999999999999</v>
      </c>
      <c r="L315" s="145">
        <f>K315+I315</f>
        <v>74.91749999999999</v>
      </c>
      <c r="M315" s="133">
        <f>L315*D315</f>
        <v>7491.7499999999991</v>
      </c>
    </row>
    <row r="316" spans="1:13">
      <c r="A316" s="143"/>
      <c r="B316" s="145" t="s">
        <v>412</v>
      </c>
      <c r="C316" s="123" t="s">
        <v>63</v>
      </c>
      <c r="D316" s="123">
        <v>226</v>
      </c>
      <c r="E316" s="133">
        <v>0.85</v>
      </c>
      <c r="F316" s="124">
        <v>0.3</v>
      </c>
      <c r="G316" s="126">
        <f t="shared" ref="G316" si="99">SUM(E316-(E316*F316))</f>
        <v>0.59499999999999997</v>
      </c>
      <c r="H316" s="134"/>
      <c r="I316" s="126"/>
      <c r="J316" s="125"/>
      <c r="K316" s="126"/>
      <c r="L316" s="126">
        <f t="shared" ref="L316" si="100">G316+I316+K316</f>
        <v>0.59499999999999997</v>
      </c>
      <c r="M316" s="126">
        <f t="shared" ref="M316" si="101">(D316*L316)</f>
        <v>134.47</v>
      </c>
    </row>
    <row r="317" spans="1:13">
      <c r="A317" s="143"/>
      <c r="B317" s="145" t="s">
        <v>413</v>
      </c>
      <c r="C317" s="145"/>
      <c r="D317" s="145"/>
      <c r="E317" s="133"/>
      <c r="F317" s="146"/>
      <c r="G317" s="145"/>
      <c r="H317" s="147"/>
      <c r="I317" s="145"/>
      <c r="J317" s="147"/>
      <c r="K317" s="133"/>
      <c r="L317" s="145"/>
      <c r="M317" s="133"/>
    </row>
    <row r="318" spans="1:13">
      <c r="A318" s="143"/>
      <c r="B318" s="145" t="s">
        <v>414</v>
      </c>
      <c r="C318" s="145"/>
      <c r="D318" s="145"/>
      <c r="E318" s="133"/>
      <c r="F318" s="146"/>
      <c r="G318" s="145"/>
      <c r="H318" s="147"/>
      <c r="I318" s="145"/>
      <c r="J318" s="147"/>
      <c r="K318" s="133"/>
      <c r="L318" s="145"/>
      <c r="M318" s="133"/>
    </row>
    <row r="319" spans="1:13">
      <c r="A319" s="143"/>
      <c r="B319" s="145" t="s">
        <v>415</v>
      </c>
      <c r="C319" s="123" t="s">
        <v>63</v>
      </c>
      <c r="D319" s="123">
        <v>452</v>
      </c>
      <c r="E319" s="133">
        <v>1</v>
      </c>
      <c r="F319" s="124">
        <v>0.3</v>
      </c>
      <c r="G319" s="126">
        <f t="shared" ref="G319:G320" si="102">SUM(E319-(E319*F319))</f>
        <v>0.7</v>
      </c>
      <c r="H319" s="134"/>
      <c r="I319" s="126"/>
      <c r="J319" s="125"/>
      <c r="K319" s="126"/>
      <c r="L319" s="126">
        <f t="shared" ref="L319:L320" si="103">G319+I319+K319</f>
        <v>0.7</v>
      </c>
      <c r="M319" s="126">
        <f t="shared" ref="M319:M320" si="104">(D319*L319)</f>
        <v>316.39999999999998</v>
      </c>
    </row>
    <row r="320" spans="1:13">
      <c r="A320" s="143"/>
      <c r="B320" s="145" t="s">
        <v>416</v>
      </c>
      <c r="C320" s="123" t="s">
        <v>63</v>
      </c>
      <c r="D320" s="123">
        <v>2</v>
      </c>
      <c r="E320" s="133">
        <v>4.5</v>
      </c>
      <c r="F320" s="124">
        <v>0.3</v>
      </c>
      <c r="G320" s="126">
        <f t="shared" si="102"/>
        <v>3.1500000000000004</v>
      </c>
      <c r="H320" s="134"/>
      <c r="I320" s="126"/>
      <c r="J320" s="125"/>
      <c r="K320" s="126"/>
      <c r="L320" s="126">
        <f t="shared" si="103"/>
        <v>3.1500000000000004</v>
      </c>
      <c r="M320" s="126">
        <f t="shared" si="104"/>
        <v>6.3000000000000007</v>
      </c>
    </row>
    <row r="321" spans="1:13">
      <c r="A321" s="143"/>
      <c r="B321" s="145"/>
      <c r="C321" s="145"/>
      <c r="D321" s="145"/>
      <c r="E321" s="133"/>
      <c r="F321" s="146"/>
      <c r="G321" s="145"/>
      <c r="H321" s="147"/>
      <c r="I321" s="145"/>
      <c r="J321" s="147"/>
      <c r="K321" s="133"/>
      <c r="L321" s="145"/>
      <c r="M321" s="133"/>
    </row>
    <row r="322" spans="1:13">
      <c r="A322" s="143"/>
      <c r="B322" s="137"/>
      <c r="C322" s="145"/>
      <c r="D322" s="145"/>
      <c r="E322" s="145"/>
      <c r="F322" s="146"/>
      <c r="G322" s="145"/>
      <c r="H322" s="147"/>
      <c r="I322" s="145"/>
      <c r="J322" s="147"/>
      <c r="K322" s="145"/>
      <c r="L322" s="145"/>
      <c r="M322" s="133"/>
    </row>
    <row r="323" spans="1:13">
      <c r="A323" s="143"/>
      <c r="B323" s="145"/>
      <c r="C323" s="145"/>
      <c r="D323" s="145"/>
      <c r="E323" s="145"/>
      <c r="F323" s="146"/>
      <c r="G323" s="145"/>
      <c r="H323" s="147"/>
      <c r="I323" s="145"/>
      <c r="J323" s="147"/>
      <c r="K323" s="145"/>
      <c r="L323" s="145"/>
      <c r="M323" s="133">
        <f>SUM(M315:M322)</f>
        <v>7948.9199999999992</v>
      </c>
    </row>
    <row r="324" spans="1:13">
      <c r="A324" s="151"/>
      <c r="B324" s="145" t="s">
        <v>67</v>
      </c>
      <c r="C324" s="145"/>
      <c r="D324" s="145"/>
      <c r="E324" s="145"/>
      <c r="F324" s="146"/>
      <c r="G324" s="145"/>
      <c r="H324" s="147"/>
      <c r="I324" s="145"/>
      <c r="J324" s="152">
        <v>0.02</v>
      </c>
      <c r="K324" s="145"/>
      <c r="L324" s="145"/>
      <c r="M324" s="133">
        <f>M323*J324</f>
        <v>158.97839999999999</v>
      </c>
    </row>
    <row r="325" spans="1:13">
      <c r="A325" s="143">
        <v>2</v>
      </c>
      <c r="B325" s="145" t="s">
        <v>68</v>
      </c>
      <c r="C325" s="145"/>
      <c r="D325" s="145"/>
      <c r="E325" s="145"/>
      <c r="F325" s="146"/>
      <c r="G325" s="145"/>
      <c r="H325" s="147"/>
      <c r="I325" s="145"/>
      <c r="J325" s="152"/>
      <c r="K325" s="145"/>
      <c r="L325" s="145"/>
      <c r="M325" s="133">
        <f>SUM(M323:M324)</f>
        <v>8107.8983999999991</v>
      </c>
    </row>
    <row r="326" spans="1:13">
      <c r="A326" s="143"/>
      <c r="B326" s="145"/>
      <c r="C326" s="145"/>
      <c r="D326" s="145"/>
      <c r="E326" s="145"/>
      <c r="F326" s="146"/>
      <c r="G326" s="145"/>
      <c r="H326" s="147"/>
      <c r="I326" s="145"/>
      <c r="J326" s="152"/>
      <c r="K326" s="145"/>
      <c r="L326" s="145"/>
      <c r="M326" s="133"/>
    </row>
    <row r="327" spans="1:13">
      <c r="A327" s="143">
        <v>3</v>
      </c>
      <c r="B327" s="145" t="s">
        <v>69</v>
      </c>
      <c r="C327" s="145"/>
      <c r="D327" s="145">
        <v>100</v>
      </c>
      <c r="E327" s="133"/>
      <c r="F327" s="153"/>
      <c r="G327" s="133">
        <f>SUM(G328:G330)/4/30</f>
        <v>13.541666666666666</v>
      </c>
      <c r="H327" s="154"/>
      <c r="I327" s="133">
        <f>G327+(G327*H327)</f>
        <v>13.541666666666666</v>
      </c>
      <c r="J327" s="152"/>
      <c r="K327" s="145">
        <f>I327*J327</f>
        <v>0</v>
      </c>
      <c r="L327" s="145">
        <f>K327+I327</f>
        <v>13.541666666666666</v>
      </c>
      <c r="M327" s="133">
        <f>L327*D327</f>
        <v>1354.1666666666665</v>
      </c>
    </row>
    <row r="328" spans="1:13">
      <c r="A328" s="121"/>
      <c r="B328" s="137" t="s">
        <v>70</v>
      </c>
      <c r="C328" s="123" t="s">
        <v>71</v>
      </c>
      <c r="D328" s="155">
        <v>1</v>
      </c>
      <c r="E328" s="138">
        <v>579</v>
      </c>
      <c r="F328" s="123"/>
      <c r="G328" s="137">
        <f>E328*D328</f>
        <v>579</v>
      </c>
      <c r="H328" s="136"/>
      <c r="I328" s="123"/>
      <c r="J328" s="135"/>
      <c r="K328" s="123"/>
      <c r="L328" s="123"/>
      <c r="M328" s="126"/>
    </row>
    <row r="329" spans="1:13">
      <c r="A329" s="121"/>
      <c r="B329" s="137"/>
      <c r="C329" s="123"/>
      <c r="D329" s="137"/>
      <c r="E329" s="138"/>
      <c r="F329" s="123"/>
      <c r="G329" s="137"/>
      <c r="H329" s="136"/>
      <c r="I329" s="123"/>
      <c r="J329" s="135"/>
      <c r="K329" s="123"/>
      <c r="L329" s="123"/>
      <c r="M329" s="126"/>
    </row>
    <row r="330" spans="1:13">
      <c r="A330" s="121"/>
      <c r="B330" s="137" t="s">
        <v>73</v>
      </c>
      <c r="C330" s="123" t="s">
        <v>71</v>
      </c>
      <c r="D330" s="155">
        <v>2</v>
      </c>
      <c r="E330" s="138">
        <v>523</v>
      </c>
      <c r="F330" s="123"/>
      <c r="G330" s="137">
        <f>E330*D330</f>
        <v>1046</v>
      </c>
      <c r="H330" s="136"/>
      <c r="I330" s="123"/>
      <c r="J330" s="135"/>
      <c r="K330" s="123"/>
      <c r="L330" s="123"/>
      <c r="M330" s="126"/>
    </row>
    <row r="331" spans="1:13">
      <c r="A331" s="143"/>
      <c r="B331" s="145"/>
      <c r="C331" s="145"/>
      <c r="D331" s="145"/>
      <c r="E331" s="145"/>
      <c r="F331" s="146"/>
      <c r="G331" s="145"/>
      <c r="H331" s="154"/>
      <c r="I331" s="133"/>
      <c r="J331" s="152"/>
      <c r="K331" s="145"/>
      <c r="L331" s="133"/>
      <c r="M331" s="133"/>
    </row>
    <row r="332" spans="1:13">
      <c r="A332" s="143"/>
      <c r="B332" s="145"/>
      <c r="C332" s="145"/>
      <c r="D332" s="145"/>
      <c r="E332" s="145"/>
      <c r="F332" s="146"/>
      <c r="G332" s="145"/>
      <c r="H332" s="147"/>
      <c r="I332" s="145"/>
      <c r="J332" s="152"/>
      <c r="K332" s="145"/>
      <c r="L332" s="145"/>
      <c r="M332" s="133">
        <f>SUM(M325:M327)</f>
        <v>9462.0650666666661</v>
      </c>
    </row>
    <row r="333" spans="1:13">
      <c r="A333" s="143">
        <v>4</v>
      </c>
      <c r="B333" s="123" t="s">
        <v>232</v>
      </c>
      <c r="C333" s="123"/>
      <c r="D333" s="123"/>
      <c r="E333" s="123"/>
      <c r="F333" s="124"/>
      <c r="G333" s="123"/>
      <c r="H333" s="125"/>
      <c r="I333" s="123"/>
      <c r="J333" s="135">
        <v>0.01</v>
      </c>
      <c r="K333" s="145"/>
      <c r="L333" s="145"/>
      <c r="M333" s="133">
        <f>M332*J333</f>
        <v>94.620650666666663</v>
      </c>
    </row>
    <row r="334" spans="1:13">
      <c r="A334" s="143"/>
      <c r="B334" s="123"/>
      <c r="C334" s="123"/>
      <c r="D334" s="123"/>
      <c r="E334" s="123"/>
      <c r="F334" s="124"/>
      <c r="G334" s="123"/>
      <c r="H334" s="125"/>
      <c r="I334" s="123"/>
      <c r="J334" s="135"/>
      <c r="K334" s="145"/>
      <c r="L334" s="145"/>
      <c r="M334" s="133">
        <f>M333+M332</f>
        <v>9556.6857173333319</v>
      </c>
    </row>
    <row r="335" spans="1:13">
      <c r="A335" s="143">
        <v>5</v>
      </c>
      <c r="B335" s="123" t="s">
        <v>233</v>
      </c>
      <c r="C335" s="123"/>
      <c r="D335" s="123"/>
      <c r="E335" s="123"/>
      <c r="F335" s="124"/>
      <c r="G335" s="123"/>
      <c r="H335" s="125"/>
      <c r="I335" s="123"/>
      <c r="J335" s="135">
        <v>0.15</v>
      </c>
      <c r="K335" s="145"/>
      <c r="L335" s="145"/>
      <c r="M335" s="133">
        <f>M334*J335</f>
        <v>1433.5028575999997</v>
      </c>
    </row>
    <row r="336" spans="1:13">
      <c r="A336" s="143"/>
      <c r="B336" s="123"/>
      <c r="C336" s="123"/>
      <c r="D336" s="123"/>
      <c r="E336" s="123"/>
      <c r="F336" s="124"/>
      <c r="G336" s="123"/>
      <c r="H336" s="125"/>
      <c r="I336" s="123"/>
      <c r="J336" s="135"/>
      <c r="K336" s="146"/>
      <c r="L336" s="146"/>
      <c r="M336" s="133">
        <f>ROUND(M334+M335,0)</f>
        <v>10990</v>
      </c>
    </row>
    <row r="337" spans="1:13">
      <c r="A337" s="121">
        <v>6</v>
      </c>
      <c r="B337" s="123" t="s">
        <v>76</v>
      </c>
      <c r="C337" s="123"/>
      <c r="D337" s="123"/>
      <c r="E337" s="126"/>
      <c r="F337" s="134"/>
      <c r="G337" s="126"/>
      <c r="H337" s="134"/>
      <c r="I337" s="126"/>
      <c r="J337" s="135">
        <v>0.01</v>
      </c>
      <c r="K337" s="126"/>
      <c r="L337" s="126"/>
      <c r="M337" s="126">
        <f>M336*J337</f>
        <v>109.9</v>
      </c>
    </row>
    <row r="338" spans="1:13">
      <c r="A338" s="121"/>
      <c r="B338" s="123"/>
      <c r="C338" s="123"/>
      <c r="D338" s="123"/>
      <c r="E338" s="126"/>
      <c r="F338" s="134"/>
      <c r="G338" s="126"/>
      <c r="H338" s="134"/>
      <c r="I338" s="126"/>
      <c r="J338" s="135"/>
      <c r="K338" s="126"/>
      <c r="L338" s="126"/>
      <c r="M338" s="126">
        <f>SUM(M336:M337)</f>
        <v>11099.9</v>
      </c>
    </row>
    <row r="339" spans="1:13">
      <c r="A339" s="143">
        <v>6</v>
      </c>
      <c r="B339" s="123" t="s">
        <v>387</v>
      </c>
      <c r="C339" s="123"/>
      <c r="D339" s="123"/>
      <c r="E339" s="126"/>
      <c r="F339" s="134"/>
      <c r="G339" s="126"/>
      <c r="H339" s="134"/>
      <c r="I339" s="126"/>
      <c r="J339" s="136">
        <v>0.06</v>
      </c>
      <c r="K339" s="145"/>
      <c r="L339" s="145"/>
      <c r="M339" s="133">
        <f>M336*J339</f>
        <v>659.4</v>
      </c>
    </row>
    <row r="340" spans="1:13">
      <c r="A340" s="143"/>
      <c r="B340" s="145"/>
      <c r="C340" s="145"/>
      <c r="D340" s="145"/>
      <c r="E340" s="145"/>
      <c r="F340" s="146"/>
      <c r="G340" s="145"/>
      <c r="H340" s="147"/>
      <c r="I340" s="145"/>
      <c r="J340" s="152"/>
      <c r="K340" s="145"/>
      <c r="L340" s="145"/>
      <c r="M340" s="133">
        <f>ROUND(M336+M339/100,0)</f>
        <v>10997</v>
      </c>
    </row>
    <row r="341" spans="1:13">
      <c r="A341" s="143"/>
      <c r="B341" s="145"/>
      <c r="C341" s="145"/>
      <c r="D341" s="145"/>
      <c r="E341" s="145"/>
      <c r="F341" s="146"/>
      <c r="G341" s="145"/>
      <c r="H341" s="147"/>
      <c r="I341" s="145"/>
      <c r="J341" s="152"/>
      <c r="K341" s="145"/>
      <c r="L341" s="145"/>
      <c r="M341" s="133"/>
    </row>
    <row r="342" spans="1:13" ht="15">
      <c r="A342" s="143"/>
      <c r="B342" s="137" t="s">
        <v>137</v>
      </c>
      <c r="C342" s="145"/>
      <c r="D342" s="145"/>
      <c r="E342" s="145"/>
      <c r="F342" s="146"/>
      <c r="G342" s="145"/>
      <c r="H342" s="147"/>
      <c r="I342" s="145"/>
      <c r="J342" s="147"/>
      <c r="K342" s="145"/>
      <c r="L342" s="145"/>
      <c r="M342" s="156">
        <f>ROUND(M340+M341,2)/100</f>
        <v>109.97</v>
      </c>
    </row>
    <row r="343" spans="1:13" ht="15">
      <c r="A343" s="143"/>
      <c r="B343" s="137"/>
      <c r="C343" s="145"/>
      <c r="D343" s="145"/>
      <c r="E343" s="145"/>
      <c r="F343" s="146"/>
      <c r="G343" s="145"/>
      <c r="H343" s="147"/>
      <c r="I343" s="145"/>
      <c r="J343" s="147"/>
      <c r="K343" s="145"/>
      <c r="L343" s="145"/>
      <c r="M343" s="156"/>
    </row>
    <row r="344" spans="1:13" ht="15">
      <c r="A344" s="387" t="s">
        <v>432</v>
      </c>
      <c r="B344" s="387"/>
      <c r="C344" s="387"/>
      <c r="D344" s="387"/>
      <c r="E344" s="387"/>
      <c r="F344" s="387"/>
      <c r="G344" s="387"/>
      <c r="H344" s="387"/>
      <c r="I344" s="387"/>
      <c r="J344" s="387"/>
      <c r="K344" s="387"/>
      <c r="L344" s="387"/>
      <c r="M344" s="387"/>
    </row>
    <row r="345" spans="1:13">
      <c r="A345" s="137"/>
      <c r="B345" s="157" t="s">
        <v>234</v>
      </c>
      <c r="C345" s="137"/>
      <c r="D345" s="137"/>
      <c r="E345" s="137"/>
      <c r="F345" s="137"/>
      <c r="G345" s="137"/>
      <c r="H345" s="137"/>
      <c r="I345" s="137"/>
      <c r="J345" s="137"/>
      <c r="K345" s="137"/>
      <c r="L345" s="137"/>
      <c r="M345" s="137"/>
    </row>
    <row r="346" spans="1:13" ht="15">
      <c r="A346" s="387" t="s">
        <v>432</v>
      </c>
      <c r="B346" s="387"/>
      <c r="C346" s="387"/>
      <c r="D346" s="387"/>
      <c r="E346" s="387"/>
      <c r="F346" s="387"/>
      <c r="G346" s="387"/>
      <c r="H346" s="387"/>
      <c r="I346" s="387"/>
      <c r="J346" s="387"/>
      <c r="K346" s="387"/>
      <c r="L346" s="387"/>
      <c r="M346" s="387"/>
    </row>
    <row r="347" spans="1:13">
      <c r="A347" s="137"/>
      <c r="B347" s="157" t="s">
        <v>234</v>
      </c>
      <c r="C347" s="137"/>
      <c r="D347" s="137"/>
      <c r="E347" s="137"/>
      <c r="F347" s="137"/>
      <c r="G347" s="137"/>
      <c r="H347" s="137"/>
      <c r="I347" s="137"/>
      <c r="J347" s="137"/>
      <c r="K347" s="137"/>
      <c r="L347" s="137"/>
      <c r="M347" s="137"/>
    </row>
    <row r="348" spans="1:13">
      <c r="A348" s="143" t="s">
        <v>47</v>
      </c>
      <c r="B348" s="145" t="s">
        <v>48</v>
      </c>
      <c r="C348" s="145" t="s">
        <v>49</v>
      </c>
      <c r="D348" s="145" t="s">
        <v>100</v>
      </c>
      <c r="E348" s="145" t="s">
        <v>51</v>
      </c>
      <c r="F348" s="146" t="s">
        <v>52</v>
      </c>
      <c r="G348" s="145" t="s">
        <v>101</v>
      </c>
      <c r="H348" s="147" t="s">
        <v>54</v>
      </c>
      <c r="I348" s="145" t="s">
        <v>102</v>
      </c>
      <c r="J348" s="147" t="s">
        <v>56</v>
      </c>
      <c r="K348" s="145" t="s">
        <v>103</v>
      </c>
      <c r="L348" s="145" t="s">
        <v>104</v>
      </c>
      <c r="M348" s="133" t="s">
        <v>105</v>
      </c>
    </row>
    <row r="349" spans="1:13">
      <c r="A349" s="143">
        <v>1</v>
      </c>
      <c r="B349" s="157" t="s">
        <v>234</v>
      </c>
      <c r="C349" s="145" t="s">
        <v>60</v>
      </c>
      <c r="D349" s="145">
        <v>100</v>
      </c>
      <c r="E349" s="133">
        <f>'BASIC RATES'!D85</f>
        <v>83.1</v>
      </c>
      <c r="F349" s="146">
        <v>0.5</v>
      </c>
      <c r="G349" s="145">
        <f>E349-(E349*F349)</f>
        <v>41.55</v>
      </c>
      <c r="H349" s="147"/>
      <c r="I349" s="145">
        <f>G349+(G349*H349)</f>
        <v>41.55</v>
      </c>
      <c r="J349" s="147">
        <v>0.05</v>
      </c>
      <c r="K349" s="133">
        <f>SUM(G349)*J349</f>
        <v>2.0775000000000001</v>
      </c>
      <c r="L349" s="145">
        <f>K349+I349</f>
        <v>43.627499999999998</v>
      </c>
      <c r="M349" s="133">
        <f>L349*D349</f>
        <v>4362.75</v>
      </c>
    </row>
    <row r="350" spans="1:13">
      <c r="A350" s="143"/>
      <c r="B350" s="145" t="s">
        <v>412</v>
      </c>
      <c r="C350" s="123" t="s">
        <v>63</v>
      </c>
      <c r="D350" s="123">
        <v>226</v>
      </c>
      <c r="E350" s="133">
        <v>0.85</v>
      </c>
      <c r="F350" s="124"/>
      <c r="G350" s="126">
        <f t="shared" ref="G350" si="105">SUM(E350-(E350*F350))</f>
        <v>0.85</v>
      </c>
      <c r="H350" s="134"/>
      <c r="I350" s="126"/>
      <c r="J350" s="125"/>
      <c r="K350" s="126"/>
      <c r="L350" s="126">
        <f t="shared" ref="L350" si="106">G350+I350+K350</f>
        <v>0.85</v>
      </c>
      <c r="M350" s="126">
        <f t="shared" ref="M350" si="107">(D350*L350)</f>
        <v>192.1</v>
      </c>
    </row>
    <row r="351" spans="1:13">
      <c r="A351" s="143"/>
      <c r="B351" s="145" t="s">
        <v>413</v>
      </c>
      <c r="C351" s="145"/>
      <c r="D351" s="145"/>
      <c r="E351" s="133"/>
      <c r="F351" s="146"/>
      <c r="G351" s="145"/>
      <c r="H351" s="147"/>
      <c r="I351" s="145"/>
      <c r="J351" s="147"/>
      <c r="K351" s="133"/>
      <c r="L351" s="145"/>
      <c r="M351" s="133"/>
    </row>
    <row r="352" spans="1:13">
      <c r="A352" s="143"/>
      <c r="B352" s="145" t="s">
        <v>414</v>
      </c>
      <c r="C352" s="145"/>
      <c r="D352" s="145"/>
      <c r="E352" s="133"/>
      <c r="F352" s="146"/>
      <c r="G352" s="145"/>
      <c r="H352" s="147"/>
      <c r="I352" s="145"/>
      <c r="J352" s="147"/>
      <c r="K352" s="133"/>
      <c r="L352" s="145"/>
      <c r="M352" s="133"/>
    </row>
    <row r="353" spans="1:13">
      <c r="A353" s="143"/>
      <c r="B353" s="145" t="s">
        <v>415</v>
      </c>
      <c r="C353" s="123" t="s">
        <v>63</v>
      </c>
      <c r="D353" s="123">
        <v>452</v>
      </c>
      <c r="E353" s="133">
        <v>1</v>
      </c>
      <c r="F353" s="124"/>
      <c r="G353" s="126">
        <f t="shared" ref="G353:G354" si="108">SUM(E353-(E353*F353))</f>
        <v>1</v>
      </c>
      <c r="H353" s="134"/>
      <c r="I353" s="126"/>
      <c r="J353" s="125"/>
      <c r="K353" s="126"/>
      <c r="L353" s="126">
        <f t="shared" ref="L353:L354" si="109">G353+I353+K353</f>
        <v>1</v>
      </c>
      <c r="M353" s="126">
        <f t="shared" ref="M353:M354" si="110">(D353*L353)</f>
        <v>452</v>
      </c>
    </row>
    <row r="354" spans="1:13">
      <c r="A354" s="143"/>
      <c r="B354" s="145" t="s">
        <v>416</v>
      </c>
      <c r="C354" s="123" t="s">
        <v>63</v>
      </c>
      <c r="D354" s="123">
        <v>2</v>
      </c>
      <c r="E354" s="133">
        <v>4.5</v>
      </c>
      <c r="F354" s="124"/>
      <c r="G354" s="126">
        <f t="shared" si="108"/>
        <v>4.5</v>
      </c>
      <c r="H354" s="134"/>
      <c r="I354" s="126"/>
      <c r="J354" s="125"/>
      <c r="K354" s="126"/>
      <c r="L354" s="126">
        <f t="shared" si="109"/>
        <v>4.5</v>
      </c>
      <c r="M354" s="126">
        <f t="shared" si="110"/>
        <v>9</v>
      </c>
    </row>
    <row r="355" spans="1:13">
      <c r="A355" s="143"/>
      <c r="B355" s="145"/>
      <c r="C355" s="145"/>
      <c r="D355" s="145"/>
      <c r="E355" s="133"/>
      <c r="F355" s="146"/>
      <c r="G355" s="145"/>
      <c r="H355" s="147"/>
      <c r="I355" s="145"/>
      <c r="J355" s="147"/>
      <c r="K355" s="133"/>
      <c r="L355" s="145"/>
      <c r="M355" s="133"/>
    </row>
    <row r="356" spans="1:13">
      <c r="A356" s="143"/>
      <c r="B356" s="137"/>
      <c r="C356" s="145"/>
      <c r="D356" s="145"/>
      <c r="E356" s="145"/>
      <c r="F356" s="146"/>
      <c r="G356" s="145"/>
      <c r="H356" s="147"/>
      <c r="I356" s="145"/>
      <c r="J356" s="147"/>
      <c r="K356" s="145"/>
      <c r="L356" s="145"/>
      <c r="M356" s="133"/>
    </row>
    <row r="357" spans="1:13">
      <c r="A357" s="143"/>
      <c r="B357" s="145"/>
      <c r="C357" s="145"/>
      <c r="D357" s="145"/>
      <c r="E357" s="145"/>
      <c r="F357" s="146"/>
      <c r="G357" s="145"/>
      <c r="H357" s="147"/>
      <c r="I357" s="145"/>
      <c r="J357" s="147"/>
      <c r="K357" s="145"/>
      <c r="L357" s="145"/>
      <c r="M357" s="133">
        <f>SUM(M349:M356)</f>
        <v>5015.8500000000004</v>
      </c>
    </row>
    <row r="358" spans="1:13">
      <c r="A358" s="151"/>
      <c r="B358" s="145" t="s">
        <v>67</v>
      </c>
      <c r="C358" s="145"/>
      <c r="D358" s="145"/>
      <c r="E358" s="145"/>
      <c r="F358" s="146"/>
      <c r="G358" s="145"/>
      <c r="H358" s="147"/>
      <c r="I358" s="145"/>
      <c r="J358" s="152">
        <v>0.02</v>
      </c>
      <c r="K358" s="145"/>
      <c r="L358" s="145"/>
      <c r="M358" s="133">
        <f>M357*J358</f>
        <v>100.31700000000001</v>
      </c>
    </row>
    <row r="359" spans="1:13">
      <c r="A359" s="143">
        <v>2</v>
      </c>
      <c r="B359" s="145" t="s">
        <v>68</v>
      </c>
      <c r="C359" s="145"/>
      <c r="D359" s="145"/>
      <c r="E359" s="145"/>
      <c r="F359" s="146"/>
      <c r="G359" s="145"/>
      <c r="H359" s="147"/>
      <c r="I359" s="145"/>
      <c r="J359" s="152"/>
      <c r="K359" s="145"/>
      <c r="L359" s="145"/>
      <c r="M359" s="133">
        <f>SUM(M357:M358)</f>
        <v>5116.1670000000004</v>
      </c>
    </row>
    <row r="360" spans="1:13">
      <c r="A360" s="143"/>
      <c r="B360" s="145"/>
      <c r="C360" s="145"/>
      <c r="D360" s="145"/>
      <c r="E360" s="145"/>
      <c r="F360" s="146"/>
      <c r="G360" s="145"/>
      <c r="H360" s="147"/>
      <c r="I360" s="145"/>
      <c r="J360" s="152"/>
      <c r="K360" s="145"/>
      <c r="L360" s="145"/>
      <c r="M360" s="133"/>
    </row>
    <row r="361" spans="1:13">
      <c r="A361" s="143">
        <v>3</v>
      </c>
      <c r="B361" s="145" t="s">
        <v>69</v>
      </c>
      <c r="C361" s="145"/>
      <c r="D361" s="145">
        <v>100</v>
      </c>
      <c r="E361" s="133"/>
      <c r="F361" s="153"/>
      <c r="G361" s="133">
        <f>SUM(G362:G364)/100</f>
        <v>16.25</v>
      </c>
      <c r="H361" s="154"/>
      <c r="I361" s="133">
        <f>G361+(G361*H361)</f>
        <v>16.25</v>
      </c>
      <c r="J361" s="152"/>
      <c r="K361" s="145"/>
      <c r="L361" s="145">
        <f>K361+I361</f>
        <v>16.25</v>
      </c>
      <c r="M361" s="133">
        <f>L361*D361</f>
        <v>1625</v>
      </c>
    </row>
    <row r="362" spans="1:13">
      <c r="A362" s="121"/>
      <c r="B362" s="137" t="s">
        <v>70</v>
      </c>
      <c r="C362" s="123" t="s">
        <v>71</v>
      </c>
      <c r="D362" s="155">
        <v>1</v>
      </c>
      <c r="E362" s="138">
        <v>579</v>
      </c>
      <c r="F362" s="123"/>
      <c r="G362" s="137">
        <f>E362*D362</f>
        <v>579</v>
      </c>
      <c r="H362" s="136"/>
      <c r="I362" s="123"/>
      <c r="J362" s="135"/>
      <c r="K362" s="123"/>
      <c r="L362" s="123"/>
      <c r="M362" s="126"/>
    </row>
    <row r="363" spans="1:13">
      <c r="A363" s="121"/>
      <c r="B363" s="137"/>
      <c r="C363" s="123"/>
      <c r="D363" s="137"/>
      <c r="E363" s="138"/>
      <c r="F363" s="123"/>
      <c r="G363" s="137"/>
      <c r="H363" s="136"/>
      <c r="I363" s="123"/>
      <c r="J363" s="135"/>
      <c r="K363" s="123"/>
      <c r="L363" s="123"/>
      <c r="M363" s="126"/>
    </row>
    <row r="364" spans="1:13">
      <c r="A364" s="121"/>
      <c r="B364" s="137" t="s">
        <v>73</v>
      </c>
      <c r="C364" s="123" t="s">
        <v>71</v>
      </c>
      <c r="D364" s="155">
        <v>2</v>
      </c>
      <c r="E364" s="138">
        <v>523</v>
      </c>
      <c r="F364" s="123"/>
      <c r="G364" s="137">
        <f>E364*D364</f>
        <v>1046</v>
      </c>
      <c r="H364" s="136"/>
      <c r="I364" s="123"/>
      <c r="J364" s="135"/>
      <c r="K364" s="123"/>
      <c r="L364" s="123"/>
      <c r="M364" s="126"/>
    </row>
    <row r="365" spans="1:13">
      <c r="A365" s="143"/>
      <c r="B365" s="145"/>
      <c r="C365" s="145"/>
      <c r="D365" s="145"/>
      <c r="E365" s="145"/>
      <c r="F365" s="146"/>
      <c r="G365" s="145"/>
      <c r="H365" s="154"/>
      <c r="I365" s="133"/>
      <c r="J365" s="152"/>
      <c r="K365" s="145"/>
      <c r="L365" s="133"/>
      <c r="M365" s="133"/>
    </row>
    <row r="366" spans="1:13">
      <c r="A366" s="143"/>
      <c r="B366" s="145"/>
      <c r="C366" s="145"/>
      <c r="D366" s="145"/>
      <c r="E366" s="145"/>
      <c r="F366" s="146"/>
      <c r="G366" s="145"/>
      <c r="H366" s="147"/>
      <c r="I366" s="145"/>
      <c r="J366" s="152"/>
      <c r="K366" s="145"/>
      <c r="L366" s="145"/>
      <c r="M366" s="133">
        <f>SUM(M359:M361)</f>
        <v>6741.1670000000004</v>
      </c>
    </row>
    <row r="367" spans="1:13">
      <c r="A367" s="143">
        <v>4</v>
      </c>
      <c r="B367" s="123" t="s">
        <v>232</v>
      </c>
      <c r="C367" s="123"/>
      <c r="D367" s="123"/>
      <c r="E367" s="123"/>
      <c r="F367" s="124"/>
      <c r="G367" s="123"/>
      <c r="H367" s="125"/>
      <c r="I367" s="123"/>
      <c r="J367" s="135">
        <v>0.01</v>
      </c>
      <c r="K367" s="145"/>
      <c r="L367" s="145"/>
      <c r="M367" s="133">
        <f>M366*J367</f>
        <v>67.411670000000001</v>
      </c>
    </row>
    <row r="368" spans="1:13">
      <c r="A368" s="143"/>
      <c r="B368" s="123"/>
      <c r="C368" s="123"/>
      <c r="D368" s="123"/>
      <c r="E368" s="123"/>
      <c r="F368" s="124"/>
      <c r="G368" s="123"/>
      <c r="H368" s="125"/>
      <c r="I368" s="123"/>
      <c r="J368" s="135"/>
      <c r="K368" s="145"/>
      <c r="L368" s="145"/>
      <c r="M368" s="133">
        <f>M367+M366</f>
        <v>6808.5786700000008</v>
      </c>
    </row>
    <row r="369" spans="1:13">
      <c r="A369" s="143">
        <v>5</v>
      </c>
      <c r="B369" s="123" t="s">
        <v>233</v>
      </c>
      <c r="C369" s="123"/>
      <c r="D369" s="123"/>
      <c r="E369" s="123"/>
      <c r="F369" s="124"/>
      <c r="G369" s="123"/>
      <c r="H369" s="125"/>
      <c r="I369" s="123"/>
      <c r="J369" s="135">
        <v>0.15</v>
      </c>
      <c r="K369" s="145"/>
      <c r="L369" s="145"/>
      <c r="M369" s="133">
        <f>M368*J369</f>
        <v>1021.2868005</v>
      </c>
    </row>
    <row r="370" spans="1:13">
      <c r="A370" s="143"/>
      <c r="B370" s="123"/>
      <c r="C370" s="123"/>
      <c r="D370" s="123"/>
      <c r="E370" s="123"/>
      <c r="F370" s="124"/>
      <c r="G370" s="123"/>
      <c r="H370" s="125"/>
      <c r="I370" s="123"/>
      <c r="J370" s="135"/>
      <c r="K370" s="146"/>
      <c r="L370" s="146"/>
      <c r="M370" s="133">
        <f>ROUND(M368+M369,0)</f>
        <v>7830</v>
      </c>
    </row>
    <row r="371" spans="1:13">
      <c r="A371" s="121">
        <v>6</v>
      </c>
      <c r="B371" s="123" t="s">
        <v>76</v>
      </c>
      <c r="C371" s="123"/>
      <c r="D371" s="123"/>
      <c r="E371" s="126"/>
      <c r="F371" s="134"/>
      <c r="G371" s="126"/>
      <c r="H371" s="134"/>
      <c r="I371" s="126"/>
      <c r="J371" s="135">
        <v>0.01</v>
      </c>
      <c r="K371" s="126"/>
      <c r="L371" s="126"/>
      <c r="M371" s="126">
        <f>M370*J371</f>
        <v>78.3</v>
      </c>
    </row>
    <row r="372" spans="1:13">
      <c r="A372" s="121"/>
      <c r="B372" s="123"/>
      <c r="C372" s="123"/>
      <c r="D372" s="123"/>
      <c r="E372" s="126"/>
      <c r="F372" s="134"/>
      <c r="G372" s="126"/>
      <c r="H372" s="134"/>
      <c r="I372" s="126"/>
      <c r="J372" s="135"/>
      <c r="K372" s="126"/>
      <c r="L372" s="126"/>
      <c r="M372" s="126">
        <f>SUM(M370:M371)</f>
        <v>7908.3</v>
      </c>
    </row>
    <row r="373" spans="1:13">
      <c r="A373" s="143">
        <v>6</v>
      </c>
      <c r="B373" s="123" t="s">
        <v>387</v>
      </c>
      <c r="C373" s="123"/>
      <c r="D373" s="123"/>
      <c r="E373" s="126"/>
      <c r="F373" s="134"/>
      <c r="G373" s="126"/>
      <c r="H373" s="134"/>
      <c r="I373" s="126"/>
      <c r="J373" s="136">
        <v>0.06</v>
      </c>
      <c r="K373" s="145"/>
      <c r="L373" s="145"/>
      <c r="M373" s="133">
        <f>M370*J373</f>
        <v>469.79999999999995</v>
      </c>
    </row>
    <row r="374" spans="1:13">
      <c r="A374" s="143"/>
      <c r="B374" s="145"/>
      <c r="C374" s="145"/>
      <c r="D374" s="145"/>
      <c r="E374" s="145"/>
      <c r="F374" s="146"/>
      <c r="G374" s="145"/>
      <c r="H374" s="147"/>
      <c r="I374" s="145"/>
      <c r="J374" s="152"/>
      <c r="K374" s="145"/>
      <c r="L374" s="145"/>
      <c r="M374" s="133">
        <f>ROUND(M370+M373/100,0)</f>
        <v>7835</v>
      </c>
    </row>
    <row r="375" spans="1:13">
      <c r="A375" s="143"/>
      <c r="B375" s="145"/>
      <c r="C375" s="145"/>
      <c r="D375" s="145"/>
      <c r="E375" s="145"/>
      <c r="F375" s="146"/>
      <c r="G375" s="145"/>
      <c r="H375" s="147"/>
      <c r="I375" s="145"/>
      <c r="J375" s="152"/>
      <c r="K375" s="145"/>
      <c r="L375" s="145"/>
      <c r="M375" s="133"/>
    </row>
    <row r="376" spans="1:13" ht="15">
      <c r="A376" s="143"/>
      <c r="B376" s="137" t="s">
        <v>137</v>
      </c>
      <c r="C376" s="145"/>
      <c r="D376" s="145"/>
      <c r="E376" s="145"/>
      <c r="F376" s="146"/>
      <c r="G376" s="145"/>
      <c r="H376" s="147"/>
      <c r="I376" s="145"/>
      <c r="J376" s="147"/>
      <c r="K376" s="145"/>
      <c r="L376" s="145"/>
      <c r="M376" s="156">
        <f>ROUND(M374+M375,0)/100</f>
        <v>78.349999999999994</v>
      </c>
    </row>
    <row r="377" spans="1:13">
      <c r="A377" s="137"/>
      <c r="B377" s="157"/>
      <c r="C377" s="137"/>
      <c r="D377" s="137"/>
      <c r="E377" s="137"/>
      <c r="F377" s="137"/>
      <c r="G377" s="137"/>
      <c r="H377" s="137"/>
      <c r="I377" s="137"/>
      <c r="J377" s="137"/>
      <c r="K377" s="137"/>
      <c r="L377" s="137"/>
      <c r="M377" s="137"/>
    </row>
    <row r="378" spans="1:13" ht="15">
      <c r="A378" s="143"/>
      <c r="B378" s="137"/>
      <c r="C378" s="145"/>
      <c r="D378" s="145"/>
      <c r="E378" s="145"/>
      <c r="F378" s="146"/>
      <c r="G378" s="145"/>
      <c r="H378" s="147"/>
      <c r="I378" s="145"/>
      <c r="J378" s="147"/>
      <c r="K378" s="145"/>
      <c r="L378" s="145"/>
      <c r="M378" s="156"/>
    </row>
    <row r="379" spans="1:13" ht="57">
      <c r="A379" s="143"/>
      <c r="B379" s="150" t="s">
        <v>218</v>
      </c>
      <c r="C379" s="145"/>
      <c r="D379" s="145"/>
      <c r="E379" s="145"/>
      <c r="F379" s="146"/>
      <c r="G379" s="145"/>
      <c r="H379" s="147"/>
      <c r="I379" s="145"/>
      <c r="J379" s="147"/>
      <c r="K379" s="145"/>
      <c r="L379" s="145"/>
      <c r="M379" s="156"/>
    </row>
    <row r="380" spans="1:13" ht="15">
      <c r="A380" s="387" t="s">
        <v>432</v>
      </c>
      <c r="B380" s="387"/>
      <c r="C380" s="387"/>
      <c r="D380" s="387"/>
      <c r="E380" s="387"/>
      <c r="F380" s="387"/>
      <c r="G380" s="387"/>
      <c r="H380" s="387"/>
      <c r="I380" s="387"/>
      <c r="J380" s="387"/>
      <c r="K380" s="387"/>
      <c r="L380" s="387"/>
      <c r="M380" s="387"/>
    </row>
    <row r="381" spans="1:13" ht="15">
      <c r="A381" s="158"/>
      <c r="B381" s="150" t="s">
        <v>236</v>
      </c>
      <c r="C381" s="137"/>
      <c r="D381" s="137"/>
      <c r="E381" s="137"/>
      <c r="F381" s="137"/>
      <c r="G381" s="137"/>
      <c r="H381" s="137"/>
      <c r="I381" s="137"/>
      <c r="J381" s="147"/>
      <c r="K381" s="137"/>
      <c r="L381" s="137"/>
      <c r="M381" s="137"/>
    </row>
    <row r="382" spans="1:13" ht="15">
      <c r="A382" s="128" t="s">
        <v>47</v>
      </c>
      <c r="B382" s="129" t="s">
        <v>48</v>
      </c>
      <c r="C382" s="118" t="s">
        <v>49</v>
      </c>
      <c r="D382" s="118" t="s">
        <v>50</v>
      </c>
      <c r="E382" s="118" t="s">
        <v>51</v>
      </c>
      <c r="F382" s="130" t="s">
        <v>52</v>
      </c>
      <c r="G382" s="118" t="s">
        <v>53</v>
      </c>
      <c r="H382" s="131" t="s">
        <v>54</v>
      </c>
      <c r="I382" s="118" t="s">
        <v>55</v>
      </c>
      <c r="J382" s="131" t="s">
        <v>56</v>
      </c>
      <c r="K382" s="118" t="s">
        <v>57</v>
      </c>
      <c r="L382" s="118" t="s">
        <v>58</v>
      </c>
      <c r="M382" s="132" t="s">
        <v>59</v>
      </c>
    </row>
    <row r="383" spans="1:13">
      <c r="A383" s="143">
        <v>1</v>
      </c>
      <c r="B383" s="137" t="s">
        <v>237</v>
      </c>
      <c r="C383" s="145"/>
      <c r="D383" s="145">
        <v>1</v>
      </c>
      <c r="E383" s="133">
        <f>'BASIC RATES'!D92</f>
        <v>174.1</v>
      </c>
      <c r="F383" s="146">
        <v>0.2</v>
      </c>
      <c r="G383" s="145">
        <f>E383-(E383*F383)</f>
        <v>139.28</v>
      </c>
      <c r="H383" s="147"/>
      <c r="I383" s="145">
        <f>G383+(G383*H383)</f>
        <v>139.28</v>
      </c>
      <c r="J383" s="147">
        <v>0.14499999999999999</v>
      </c>
      <c r="K383" s="133">
        <f>SUM(I383)*J383</f>
        <v>20.195599999999999</v>
      </c>
      <c r="L383" s="145">
        <f>K383+I383</f>
        <v>159.47559999999999</v>
      </c>
      <c r="M383" s="133">
        <f>L383*D383</f>
        <v>159.47559999999999</v>
      </c>
    </row>
    <row r="384" spans="1:13">
      <c r="A384" s="143">
        <v>2</v>
      </c>
      <c r="B384" s="137" t="s">
        <v>238</v>
      </c>
      <c r="C384" s="145"/>
      <c r="D384" s="145">
        <v>1</v>
      </c>
      <c r="E384" s="133">
        <f>'BASIC RATES'!D105</f>
        <v>6.27</v>
      </c>
      <c r="F384" s="146">
        <v>0.2</v>
      </c>
      <c r="G384" s="145">
        <f>E384-(E384*F384)</f>
        <v>5.016</v>
      </c>
      <c r="H384" s="147"/>
      <c r="I384" s="145">
        <f>G384+(G384*H384)</f>
        <v>5.016</v>
      </c>
      <c r="J384" s="147">
        <v>0.14499999999999999</v>
      </c>
      <c r="K384" s="133">
        <f>SUM(I384)*J384</f>
        <v>0.72731999999999997</v>
      </c>
      <c r="L384" s="145">
        <f>K384+I384</f>
        <v>5.7433199999999998</v>
      </c>
      <c r="M384" s="133">
        <f>L384*D384</f>
        <v>5.7433199999999998</v>
      </c>
    </row>
    <row r="385" spans="1:13">
      <c r="A385" s="143">
        <v>3</v>
      </c>
      <c r="B385" s="137" t="s">
        <v>238</v>
      </c>
      <c r="C385" s="145"/>
      <c r="D385" s="145">
        <v>3</v>
      </c>
      <c r="E385" s="133">
        <f>E384</f>
        <v>6.27</v>
      </c>
      <c r="F385" s="146">
        <v>0.2</v>
      </c>
      <c r="G385" s="145">
        <f>E385-(E385*F385)</f>
        <v>5.016</v>
      </c>
      <c r="H385" s="147"/>
      <c r="I385" s="145">
        <f>G385+(G385*H385)</f>
        <v>5.016</v>
      </c>
      <c r="J385" s="147">
        <v>0.14499999999999999</v>
      </c>
      <c r="K385" s="133">
        <f>SUM(I385)*J385</f>
        <v>0.72731999999999997</v>
      </c>
      <c r="L385" s="145">
        <f>K385+I385</f>
        <v>5.7433199999999998</v>
      </c>
      <c r="M385" s="133">
        <f>L385*D385</f>
        <v>17.229959999999998</v>
      </c>
    </row>
    <row r="386" spans="1:13">
      <c r="A386" s="143"/>
      <c r="B386" s="145"/>
      <c r="C386" s="145"/>
      <c r="D386" s="145"/>
      <c r="E386" s="145"/>
      <c r="F386" s="146"/>
      <c r="G386" s="145"/>
      <c r="H386" s="147"/>
      <c r="I386" s="145"/>
      <c r="J386" s="147"/>
      <c r="K386" s="145"/>
      <c r="L386" s="145"/>
      <c r="M386" s="133"/>
    </row>
    <row r="387" spans="1:13">
      <c r="A387" s="143"/>
      <c r="B387" s="145" t="s">
        <v>67</v>
      </c>
      <c r="C387" s="145"/>
      <c r="D387" s="145"/>
      <c r="E387" s="145"/>
      <c r="F387" s="146"/>
      <c r="G387" s="145"/>
      <c r="H387" s="147"/>
      <c r="I387" s="145"/>
      <c r="J387" s="147"/>
      <c r="K387" s="145"/>
      <c r="L387" s="145"/>
      <c r="M387" s="133">
        <f>SUM(M383:M386)</f>
        <v>182.44888</v>
      </c>
    </row>
    <row r="388" spans="1:13">
      <c r="A388" s="143">
        <v>4</v>
      </c>
      <c r="B388" s="145" t="s">
        <v>68</v>
      </c>
      <c r="C388" s="145"/>
      <c r="D388" s="145"/>
      <c r="E388" s="145"/>
      <c r="F388" s="146"/>
      <c r="G388" s="145"/>
      <c r="H388" s="147"/>
      <c r="I388" s="145"/>
      <c r="J388" s="147">
        <v>0.02</v>
      </c>
      <c r="K388" s="145"/>
      <c r="L388" s="145"/>
      <c r="M388" s="133">
        <f>M387*J388</f>
        <v>3.6489776000000003</v>
      </c>
    </row>
    <row r="389" spans="1:13">
      <c r="A389" s="143"/>
      <c r="B389" s="145"/>
      <c r="C389" s="145"/>
      <c r="D389" s="145"/>
      <c r="E389" s="145"/>
      <c r="F389" s="146"/>
      <c r="G389" s="145"/>
      <c r="H389" s="147"/>
      <c r="I389" s="145"/>
      <c r="J389" s="147"/>
      <c r="K389" s="145"/>
      <c r="L389" s="145"/>
      <c r="M389" s="133">
        <f>SUM(M387:M388)</f>
        <v>186.0978576</v>
      </c>
    </row>
    <row r="390" spans="1:13">
      <c r="A390" s="143">
        <v>5</v>
      </c>
      <c r="B390" s="145" t="s">
        <v>69</v>
      </c>
      <c r="C390" s="145"/>
      <c r="D390" s="145">
        <v>1</v>
      </c>
      <c r="E390" s="145"/>
      <c r="F390" s="146"/>
      <c r="G390" s="159">
        <f>SUM(G391:G392)</f>
        <v>110.20000000000002</v>
      </c>
      <c r="H390" s="136"/>
      <c r="I390" s="133">
        <f>G390+(G390*H390)</f>
        <v>110.20000000000002</v>
      </c>
      <c r="J390" s="147"/>
      <c r="K390" s="145"/>
      <c r="L390" s="133">
        <f>K390+I390</f>
        <v>110.20000000000002</v>
      </c>
      <c r="M390" s="133">
        <f>L390*D390</f>
        <v>110.20000000000002</v>
      </c>
    </row>
    <row r="391" spans="1:13">
      <c r="A391" s="143"/>
      <c r="B391" s="137" t="s">
        <v>70</v>
      </c>
      <c r="C391" s="123" t="s">
        <v>71</v>
      </c>
      <c r="D391" s="160">
        <v>0.1</v>
      </c>
      <c r="E391" s="142">
        <v>579</v>
      </c>
      <c r="F391" s="123"/>
      <c r="G391" s="137">
        <f>E391*D391</f>
        <v>57.900000000000006</v>
      </c>
      <c r="H391" s="136"/>
      <c r="I391" s="133"/>
      <c r="J391" s="147"/>
      <c r="K391" s="145"/>
      <c r="L391" s="133"/>
      <c r="M391" s="133"/>
    </row>
    <row r="392" spans="1:13">
      <c r="A392" s="143"/>
      <c r="B392" s="137" t="s">
        <v>73</v>
      </c>
      <c r="C392" s="123" t="s">
        <v>71</v>
      </c>
      <c r="D392" s="160">
        <v>0.1</v>
      </c>
      <c r="E392" s="142">
        <v>523</v>
      </c>
      <c r="F392" s="123"/>
      <c r="G392" s="137">
        <f>E392*D392</f>
        <v>52.300000000000004</v>
      </c>
      <c r="H392" s="136"/>
      <c r="I392" s="133"/>
      <c r="J392" s="147"/>
      <c r="K392" s="145"/>
      <c r="L392" s="133"/>
      <c r="M392" s="133"/>
    </row>
    <row r="393" spans="1:13">
      <c r="A393" s="143"/>
      <c r="B393" s="145"/>
      <c r="C393" s="145"/>
      <c r="D393" s="145"/>
      <c r="E393" s="145"/>
      <c r="F393" s="146"/>
      <c r="G393" s="159"/>
      <c r="H393" s="136"/>
      <c r="I393" s="133"/>
      <c r="J393" s="147"/>
      <c r="K393" s="145"/>
      <c r="L393" s="133"/>
      <c r="M393" s="133"/>
    </row>
    <row r="394" spans="1:13">
      <c r="A394" s="143"/>
      <c r="B394" s="145"/>
      <c r="C394" s="145"/>
      <c r="D394" s="145"/>
      <c r="E394" s="145"/>
      <c r="F394" s="146"/>
      <c r="G394" s="159"/>
      <c r="H394" s="136"/>
      <c r="I394" s="133"/>
      <c r="J394" s="147"/>
      <c r="K394" s="145"/>
      <c r="L394" s="133"/>
      <c r="M394" s="133"/>
    </row>
    <row r="395" spans="1:13">
      <c r="A395" s="143"/>
      <c r="B395" s="145"/>
      <c r="C395" s="145"/>
      <c r="D395" s="145"/>
      <c r="E395" s="145"/>
      <c r="F395" s="146"/>
      <c r="G395" s="159"/>
      <c r="H395" s="136"/>
      <c r="I395" s="133"/>
      <c r="J395" s="147"/>
      <c r="K395" s="145"/>
      <c r="L395" s="133"/>
      <c r="M395" s="133"/>
    </row>
    <row r="396" spans="1:13">
      <c r="A396" s="143"/>
      <c r="B396" s="145"/>
      <c r="C396" s="145"/>
      <c r="D396" s="145"/>
      <c r="E396" s="145"/>
      <c r="F396" s="146"/>
      <c r="G396" s="145"/>
      <c r="H396" s="154"/>
      <c r="I396" s="133"/>
      <c r="J396" s="147"/>
      <c r="K396" s="145"/>
      <c r="L396" s="133"/>
      <c r="M396" s="133"/>
    </row>
    <row r="397" spans="1:13">
      <c r="A397" s="143"/>
      <c r="B397" s="145"/>
      <c r="C397" s="145"/>
      <c r="D397" s="145"/>
      <c r="E397" s="145"/>
      <c r="F397" s="146"/>
      <c r="G397" s="145"/>
      <c r="H397" s="154"/>
      <c r="I397" s="133"/>
      <c r="J397" s="147"/>
      <c r="K397" s="145"/>
      <c r="L397" s="133"/>
      <c r="M397" s="133">
        <f>SUM(M389:M396)</f>
        <v>296.29785760000004</v>
      </c>
    </row>
    <row r="398" spans="1:13">
      <c r="A398" s="143"/>
      <c r="B398" s="145"/>
      <c r="C398" s="145"/>
      <c r="D398" s="145"/>
      <c r="E398" s="145"/>
      <c r="F398" s="146"/>
      <c r="G398" s="145"/>
      <c r="H398" s="154"/>
      <c r="I398" s="133"/>
      <c r="J398" s="147"/>
      <c r="K398" s="145"/>
      <c r="L398" s="133"/>
      <c r="M398" s="133"/>
    </row>
    <row r="399" spans="1:13">
      <c r="A399" s="143">
        <v>6</v>
      </c>
      <c r="B399" s="123" t="s">
        <v>74</v>
      </c>
      <c r="C399" s="123"/>
      <c r="D399" s="123"/>
      <c r="E399" s="123"/>
      <c r="F399" s="124"/>
      <c r="G399" s="123"/>
      <c r="H399" s="125"/>
      <c r="I399" s="123"/>
      <c r="J399" s="135">
        <v>0.01</v>
      </c>
      <c r="K399" s="145"/>
      <c r="L399" s="145"/>
      <c r="M399" s="133">
        <f>M397*J399</f>
        <v>2.9629785760000007</v>
      </c>
    </row>
    <row r="400" spans="1:13">
      <c r="A400" s="143"/>
      <c r="B400" s="123"/>
      <c r="C400" s="145"/>
      <c r="D400" s="145"/>
      <c r="E400" s="145"/>
      <c r="F400" s="146"/>
      <c r="G400" s="145"/>
      <c r="H400" s="147"/>
      <c r="I400" s="145"/>
      <c r="J400" s="147"/>
      <c r="K400" s="145"/>
      <c r="L400" s="145"/>
      <c r="M400" s="133">
        <f>SUM(M397:M399)</f>
        <v>299.26083617600005</v>
      </c>
    </row>
    <row r="401" spans="1:13">
      <c r="A401" s="143">
        <v>7</v>
      </c>
      <c r="B401" s="123" t="s">
        <v>75</v>
      </c>
      <c r="C401" s="123"/>
      <c r="D401" s="123"/>
      <c r="E401" s="123"/>
      <c r="F401" s="124"/>
      <c r="G401" s="123"/>
      <c r="H401" s="125"/>
      <c r="I401" s="123"/>
      <c r="J401" s="135">
        <v>0.15</v>
      </c>
      <c r="K401" s="145"/>
      <c r="L401" s="145"/>
      <c r="M401" s="133">
        <f>M400*J401</f>
        <v>44.889125426400007</v>
      </c>
    </row>
    <row r="402" spans="1:13">
      <c r="A402" s="143"/>
      <c r="B402" s="123"/>
      <c r="C402" s="123"/>
      <c r="D402" s="123"/>
      <c r="E402" s="123"/>
      <c r="F402" s="124"/>
      <c r="G402" s="123"/>
      <c r="H402" s="125"/>
      <c r="I402" s="123"/>
      <c r="J402" s="135"/>
      <c r="K402" s="145"/>
      <c r="L402" s="145"/>
      <c r="M402" s="133">
        <f>M401+M400</f>
        <v>344.14996160240008</v>
      </c>
    </row>
    <row r="403" spans="1:13">
      <c r="A403" s="121">
        <v>6</v>
      </c>
      <c r="B403" s="123" t="s">
        <v>76</v>
      </c>
      <c r="C403" s="123"/>
      <c r="D403" s="123"/>
      <c r="E403" s="126"/>
      <c r="F403" s="134"/>
      <c r="G403" s="126"/>
      <c r="H403" s="134"/>
      <c r="I403" s="126"/>
      <c r="J403" s="135">
        <v>0.01</v>
      </c>
      <c r="K403" s="126"/>
      <c r="L403" s="126"/>
      <c r="M403" s="126">
        <f>M402*J403</f>
        <v>3.441499616024001</v>
      </c>
    </row>
    <row r="404" spans="1:13">
      <c r="A404" s="143"/>
      <c r="B404" s="123"/>
      <c r="C404" s="145"/>
      <c r="D404" s="145"/>
      <c r="E404" s="145"/>
      <c r="F404" s="146"/>
      <c r="G404" s="145"/>
      <c r="H404" s="147"/>
      <c r="I404" s="145"/>
      <c r="J404" s="147"/>
      <c r="K404" s="145"/>
      <c r="L404" s="145"/>
      <c r="M404" s="133">
        <f>M403+M402</f>
        <v>347.59146121842406</v>
      </c>
    </row>
    <row r="405" spans="1:13">
      <c r="A405" s="143">
        <v>8</v>
      </c>
      <c r="B405" s="123" t="s">
        <v>387</v>
      </c>
      <c r="C405" s="123"/>
      <c r="D405" s="123"/>
      <c r="E405" s="126"/>
      <c r="F405" s="134"/>
      <c r="G405" s="126"/>
      <c r="H405" s="134"/>
      <c r="I405" s="126"/>
      <c r="J405" s="136">
        <v>0.06</v>
      </c>
      <c r="K405" s="145"/>
      <c r="L405" s="145"/>
      <c r="M405" s="133">
        <f>M404*J405</f>
        <v>20.855487673105443</v>
      </c>
    </row>
    <row r="406" spans="1:13">
      <c r="A406" s="143"/>
      <c r="B406" s="145"/>
      <c r="C406" s="146"/>
      <c r="D406" s="146"/>
      <c r="E406" s="146"/>
      <c r="F406" s="146"/>
      <c r="G406" s="146"/>
      <c r="H406" s="146"/>
      <c r="I406" s="146"/>
      <c r="J406" s="147"/>
      <c r="K406" s="146"/>
      <c r="L406" s="146"/>
      <c r="M406" s="133">
        <f>SUM(M404:M405)</f>
        <v>368.44694889152947</v>
      </c>
    </row>
    <row r="407" spans="1:13">
      <c r="A407" s="143"/>
      <c r="B407" s="145"/>
      <c r="C407" s="145"/>
      <c r="D407" s="145"/>
      <c r="E407" s="145"/>
      <c r="F407" s="146"/>
      <c r="G407" s="145"/>
      <c r="H407" s="147"/>
      <c r="I407" s="145"/>
      <c r="J407" s="147"/>
      <c r="K407" s="145"/>
      <c r="L407" s="145"/>
      <c r="M407" s="133"/>
    </row>
    <row r="408" spans="1:13">
      <c r="A408" s="143"/>
      <c r="B408" s="145"/>
      <c r="C408" s="145"/>
      <c r="D408" s="145"/>
      <c r="E408" s="145"/>
      <c r="F408" s="146"/>
      <c r="G408" s="145"/>
      <c r="H408" s="147"/>
      <c r="I408" s="145"/>
      <c r="J408" s="147"/>
      <c r="K408" s="145"/>
      <c r="L408" s="145"/>
      <c r="M408" s="133">
        <f>ROUND(M406+M407,0)</f>
        <v>368</v>
      </c>
    </row>
    <row r="409" spans="1:13">
      <c r="A409" s="143"/>
      <c r="B409" s="145"/>
      <c r="C409" s="145"/>
      <c r="D409" s="145"/>
      <c r="E409" s="145"/>
      <c r="F409" s="146"/>
      <c r="G409" s="145"/>
      <c r="H409" s="147"/>
      <c r="I409" s="145"/>
      <c r="J409" s="147"/>
      <c r="K409" s="145"/>
      <c r="L409" s="145"/>
      <c r="M409" s="133"/>
    </row>
    <row r="410" spans="1:13">
      <c r="A410" s="137"/>
      <c r="B410" s="145"/>
      <c r="C410" s="145"/>
      <c r="D410" s="145"/>
      <c r="E410" s="145"/>
      <c r="F410" s="146"/>
      <c r="G410" s="145"/>
      <c r="H410" s="147"/>
      <c r="I410" s="145"/>
      <c r="J410" s="152"/>
      <c r="K410" s="145"/>
      <c r="L410" s="145"/>
      <c r="M410" s="133"/>
    </row>
    <row r="411" spans="1:13">
      <c r="A411" s="137"/>
      <c r="B411" s="137"/>
      <c r="C411" s="137"/>
      <c r="D411" s="137"/>
      <c r="E411" s="137"/>
      <c r="F411" s="137"/>
      <c r="G411" s="137"/>
      <c r="H411" s="137"/>
      <c r="I411" s="137"/>
      <c r="J411" s="137"/>
      <c r="K411" s="137"/>
      <c r="L411" s="137"/>
      <c r="M411" s="137"/>
    </row>
    <row r="412" spans="1:13" ht="15">
      <c r="A412" s="387" t="s">
        <v>432</v>
      </c>
      <c r="B412" s="387"/>
      <c r="C412" s="387"/>
      <c r="D412" s="387"/>
      <c r="E412" s="387"/>
      <c r="F412" s="387"/>
      <c r="G412" s="387"/>
      <c r="H412" s="387"/>
      <c r="I412" s="387"/>
      <c r="J412" s="387"/>
      <c r="K412" s="387"/>
      <c r="L412" s="387"/>
      <c r="M412" s="387"/>
    </row>
    <row r="413" spans="1:13" ht="15">
      <c r="A413" s="158"/>
      <c r="B413" s="150" t="s">
        <v>410</v>
      </c>
      <c r="C413" s="137"/>
      <c r="D413" s="137"/>
      <c r="E413" s="137"/>
      <c r="F413" s="137"/>
      <c r="G413" s="137"/>
      <c r="H413" s="137"/>
      <c r="I413" s="137"/>
      <c r="J413" s="147"/>
      <c r="K413" s="137"/>
      <c r="L413" s="137"/>
      <c r="M413" s="137"/>
    </row>
    <row r="414" spans="1:13" ht="15">
      <c r="A414" s="128" t="s">
        <v>47</v>
      </c>
      <c r="B414" s="129" t="s">
        <v>48</v>
      </c>
      <c r="C414" s="118" t="s">
        <v>49</v>
      </c>
      <c r="D414" s="118" t="s">
        <v>50</v>
      </c>
      <c r="E414" s="118" t="s">
        <v>51</v>
      </c>
      <c r="F414" s="130" t="s">
        <v>52</v>
      </c>
      <c r="G414" s="118" t="s">
        <v>53</v>
      </c>
      <c r="H414" s="131" t="s">
        <v>54</v>
      </c>
      <c r="I414" s="118" t="s">
        <v>55</v>
      </c>
      <c r="J414" s="131" t="s">
        <v>56</v>
      </c>
      <c r="K414" s="118" t="s">
        <v>57</v>
      </c>
      <c r="L414" s="118" t="s">
        <v>58</v>
      </c>
      <c r="M414" s="132" t="s">
        <v>59</v>
      </c>
    </row>
    <row r="415" spans="1:13">
      <c r="A415" s="143">
        <v>1</v>
      </c>
      <c r="B415" s="137" t="s">
        <v>239</v>
      </c>
      <c r="C415" s="145"/>
      <c r="D415" s="145">
        <v>1</v>
      </c>
      <c r="E415" s="133">
        <f>'BASIC RATES'!D93</f>
        <v>289.60000000000002</v>
      </c>
      <c r="F415" s="146">
        <v>0.2</v>
      </c>
      <c r="G415" s="145">
        <f>E415-(E415*F415)</f>
        <v>231.68</v>
      </c>
      <c r="H415" s="147"/>
      <c r="I415" s="145">
        <f>G415+(G415*H415)</f>
        <v>231.68</v>
      </c>
      <c r="J415" s="147">
        <v>0.14499999999999999</v>
      </c>
      <c r="K415" s="133">
        <f>SUM(I415)*J415</f>
        <v>33.593600000000002</v>
      </c>
      <c r="L415" s="145">
        <f>K415+I415</f>
        <v>265.27359999999999</v>
      </c>
      <c r="M415" s="133">
        <f>L415*D415</f>
        <v>265.27359999999999</v>
      </c>
    </row>
    <row r="416" spans="1:13">
      <c r="A416" s="143">
        <v>2</v>
      </c>
      <c r="B416" s="137" t="s">
        <v>411</v>
      </c>
      <c r="C416" s="145"/>
      <c r="D416" s="145">
        <v>1</v>
      </c>
      <c r="E416" s="133">
        <f>'BASIC RATES'!D104</f>
        <v>3.01</v>
      </c>
      <c r="F416" s="146">
        <v>0.2</v>
      </c>
      <c r="G416" s="145">
        <f>E416-(E416*F416)</f>
        <v>2.4079999999999999</v>
      </c>
      <c r="H416" s="147"/>
      <c r="I416" s="145">
        <f>G416+(G416*H416)</f>
        <v>2.4079999999999999</v>
      </c>
      <c r="J416" s="147">
        <v>0.14499999999999999</v>
      </c>
      <c r="K416" s="133">
        <f>SUM(I416)*J416</f>
        <v>0.34915999999999997</v>
      </c>
      <c r="L416" s="145">
        <f>K416+I416</f>
        <v>2.7571599999999998</v>
      </c>
      <c r="M416" s="133">
        <f>L416*D416</f>
        <v>2.7571599999999998</v>
      </c>
    </row>
    <row r="417" spans="1:13">
      <c r="A417" s="143">
        <v>3</v>
      </c>
      <c r="B417" s="137" t="s">
        <v>173</v>
      </c>
      <c r="C417" s="145"/>
      <c r="D417" s="145">
        <v>3</v>
      </c>
      <c r="E417" s="133">
        <f>E416</f>
        <v>3.01</v>
      </c>
      <c r="F417" s="146">
        <v>0.2</v>
      </c>
      <c r="G417" s="145">
        <f>E417-(E417*F417)</f>
        <v>2.4079999999999999</v>
      </c>
      <c r="H417" s="147"/>
      <c r="I417" s="145">
        <f>G417+(G417*H417)</f>
        <v>2.4079999999999999</v>
      </c>
      <c r="J417" s="147">
        <v>0.14499999999999999</v>
      </c>
      <c r="K417" s="133">
        <f>SUM(I417)*J417</f>
        <v>0.34915999999999997</v>
      </c>
      <c r="L417" s="145">
        <f>K417+I417</f>
        <v>2.7571599999999998</v>
      </c>
      <c r="M417" s="133">
        <f>L417*D417</f>
        <v>8.2714800000000004</v>
      </c>
    </row>
    <row r="418" spans="1:13">
      <c r="A418" s="143"/>
      <c r="B418" s="145"/>
      <c r="C418" s="145"/>
      <c r="D418" s="145"/>
      <c r="E418" s="145"/>
      <c r="F418" s="146"/>
      <c r="G418" s="145"/>
      <c r="H418" s="147"/>
      <c r="I418" s="145"/>
      <c r="J418" s="147"/>
      <c r="K418" s="145"/>
      <c r="L418" s="145"/>
      <c r="M418" s="133"/>
    </row>
    <row r="419" spans="1:13">
      <c r="A419" s="143"/>
      <c r="B419" s="145" t="s">
        <v>67</v>
      </c>
      <c r="C419" s="145"/>
      <c r="D419" s="145"/>
      <c r="E419" s="145"/>
      <c r="F419" s="146"/>
      <c r="G419" s="145"/>
      <c r="H419" s="147"/>
      <c r="I419" s="145"/>
      <c r="J419" s="147"/>
      <c r="K419" s="145"/>
      <c r="L419" s="145"/>
      <c r="M419" s="133">
        <f>SUM(M415:M418)</f>
        <v>276.30223999999998</v>
      </c>
    </row>
    <row r="420" spans="1:13">
      <c r="A420" s="143">
        <v>4</v>
      </c>
      <c r="B420" s="145" t="s">
        <v>68</v>
      </c>
      <c r="C420" s="145"/>
      <c r="D420" s="145"/>
      <c r="E420" s="145"/>
      <c r="F420" s="146"/>
      <c r="G420" s="145"/>
      <c r="H420" s="147"/>
      <c r="I420" s="145"/>
      <c r="J420" s="147">
        <v>0.02</v>
      </c>
      <c r="K420" s="145"/>
      <c r="L420" s="145"/>
      <c r="M420" s="133">
        <f>M419*J420</f>
        <v>5.5260448000000002</v>
      </c>
    </row>
    <row r="421" spans="1:13">
      <c r="A421" s="143"/>
      <c r="B421" s="145"/>
      <c r="C421" s="145"/>
      <c r="D421" s="145"/>
      <c r="E421" s="145"/>
      <c r="F421" s="146"/>
      <c r="G421" s="145"/>
      <c r="H421" s="147"/>
      <c r="I421" s="145"/>
      <c r="J421" s="147"/>
      <c r="K421" s="145"/>
      <c r="L421" s="145"/>
      <c r="M421" s="133">
        <f>SUM(M419:M420)</f>
        <v>281.82828480000001</v>
      </c>
    </row>
    <row r="422" spans="1:13">
      <c r="A422" s="143">
        <v>5</v>
      </c>
      <c r="B422" s="145" t="s">
        <v>69</v>
      </c>
      <c r="C422" s="145"/>
      <c r="D422" s="145">
        <v>1</v>
      </c>
      <c r="E422" s="145"/>
      <c r="F422" s="146"/>
      <c r="G422" s="159">
        <f>SUM(G423:G424)</f>
        <v>110.20000000000002</v>
      </c>
      <c r="H422" s="136"/>
      <c r="I422" s="133">
        <f>G422+(G422*H422)</f>
        <v>110.20000000000002</v>
      </c>
      <c r="J422" s="147"/>
      <c r="K422" s="145">
        <f>I422*J422</f>
        <v>0</v>
      </c>
      <c r="L422" s="133">
        <f>K422+I422</f>
        <v>110.20000000000002</v>
      </c>
      <c r="M422" s="133">
        <f>L422*D422</f>
        <v>110.20000000000002</v>
      </c>
    </row>
    <row r="423" spans="1:13">
      <c r="A423" s="143"/>
      <c r="B423" s="137" t="s">
        <v>70</v>
      </c>
      <c r="C423" s="123" t="s">
        <v>71</v>
      </c>
      <c r="D423" s="160">
        <v>0.1</v>
      </c>
      <c r="E423" s="142">
        <v>579</v>
      </c>
      <c r="F423" s="123"/>
      <c r="G423" s="137">
        <f>E423*D423</f>
        <v>57.900000000000006</v>
      </c>
      <c r="H423" s="154"/>
      <c r="I423" s="133"/>
      <c r="J423" s="147"/>
      <c r="K423" s="145"/>
      <c r="L423" s="133"/>
      <c r="M423" s="133"/>
    </row>
    <row r="424" spans="1:13">
      <c r="A424" s="143"/>
      <c r="B424" s="137" t="s">
        <v>73</v>
      </c>
      <c r="C424" s="123" t="s">
        <v>71</v>
      </c>
      <c r="D424" s="160">
        <v>0.1</v>
      </c>
      <c r="E424" s="142">
        <v>523</v>
      </c>
      <c r="F424" s="123"/>
      <c r="G424" s="137">
        <f>E424*D424</f>
        <v>52.300000000000004</v>
      </c>
      <c r="H424" s="154"/>
      <c r="I424" s="133"/>
      <c r="J424" s="147"/>
      <c r="K424" s="145"/>
      <c r="L424" s="133"/>
      <c r="M424" s="133">
        <f>SUM(M421:M423)</f>
        <v>392.02828480000005</v>
      </c>
    </row>
    <row r="425" spans="1:13">
      <c r="A425" s="143"/>
      <c r="B425" s="145"/>
      <c r="C425" s="145"/>
      <c r="D425" s="145"/>
      <c r="E425" s="145"/>
      <c r="F425" s="146"/>
      <c r="G425" s="145"/>
      <c r="H425" s="154"/>
      <c r="I425" s="133"/>
      <c r="J425" s="147"/>
      <c r="K425" s="145"/>
      <c r="L425" s="133"/>
      <c r="M425" s="133"/>
    </row>
    <row r="426" spans="1:13">
      <c r="A426" s="143">
        <v>6</v>
      </c>
      <c r="B426" s="123" t="s">
        <v>74</v>
      </c>
      <c r="C426" s="123"/>
      <c r="D426" s="123"/>
      <c r="E426" s="123"/>
      <c r="F426" s="124"/>
      <c r="G426" s="123"/>
      <c r="H426" s="125"/>
      <c r="I426" s="123"/>
      <c r="J426" s="135">
        <v>0.01</v>
      </c>
      <c r="K426" s="145"/>
      <c r="L426" s="145"/>
      <c r="M426" s="133">
        <f>M424*J426</f>
        <v>3.9202828480000007</v>
      </c>
    </row>
    <row r="427" spans="1:13">
      <c r="A427" s="143"/>
      <c r="B427" s="123"/>
      <c r="C427" s="145"/>
      <c r="D427" s="145"/>
      <c r="E427" s="145"/>
      <c r="F427" s="146"/>
      <c r="G427" s="145"/>
      <c r="H427" s="147"/>
      <c r="I427" s="145"/>
      <c r="J427" s="147"/>
      <c r="K427" s="145"/>
      <c r="L427" s="145"/>
      <c r="M427" s="133">
        <f>SUM(M424:M426)</f>
        <v>395.94856764800005</v>
      </c>
    </row>
    <row r="428" spans="1:13">
      <c r="A428" s="143">
        <v>7</v>
      </c>
      <c r="B428" s="123" t="s">
        <v>75</v>
      </c>
      <c r="C428" s="123"/>
      <c r="D428" s="123"/>
      <c r="E428" s="123"/>
      <c r="F428" s="124"/>
      <c r="G428" s="123"/>
      <c r="H428" s="125"/>
      <c r="I428" s="123"/>
      <c r="J428" s="135">
        <v>0.15</v>
      </c>
      <c r="K428" s="145"/>
      <c r="L428" s="145"/>
      <c r="M428" s="133">
        <f>M427*J428</f>
        <v>59.392285147200006</v>
      </c>
    </row>
    <row r="429" spans="1:13">
      <c r="A429" s="143"/>
      <c r="B429" s="123"/>
      <c r="C429" s="123"/>
      <c r="D429" s="123"/>
      <c r="E429" s="123"/>
      <c r="F429" s="124"/>
      <c r="G429" s="123"/>
      <c r="H429" s="125"/>
      <c r="I429" s="123"/>
      <c r="J429" s="135"/>
      <c r="K429" s="145"/>
      <c r="L429" s="145"/>
      <c r="M429" s="133">
        <f>M428+M427</f>
        <v>455.34085279520008</v>
      </c>
    </row>
    <row r="430" spans="1:13">
      <c r="A430" s="121">
        <v>6</v>
      </c>
      <c r="B430" s="123" t="s">
        <v>76</v>
      </c>
      <c r="C430" s="123"/>
      <c r="D430" s="123"/>
      <c r="E430" s="126"/>
      <c r="F430" s="134"/>
      <c r="G430" s="126"/>
      <c r="H430" s="134"/>
      <c r="I430" s="126"/>
      <c r="J430" s="135">
        <v>0.01</v>
      </c>
      <c r="K430" s="126"/>
      <c r="L430" s="126"/>
      <c r="M430" s="126">
        <f>M429*J430</f>
        <v>4.5534085279520005</v>
      </c>
    </row>
    <row r="431" spans="1:13">
      <c r="A431" s="143"/>
      <c r="B431" s="123"/>
      <c r="C431" s="145"/>
      <c r="D431" s="145"/>
      <c r="E431" s="145"/>
      <c r="F431" s="146"/>
      <c r="G431" s="145"/>
      <c r="H431" s="147"/>
      <c r="I431" s="145"/>
      <c r="J431" s="147"/>
      <c r="K431" s="145"/>
      <c r="L431" s="145"/>
      <c r="M431" s="133">
        <f>M430+M429</f>
        <v>459.89426132315208</v>
      </c>
    </row>
    <row r="432" spans="1:13">
      <c r="A432" s="143">
        <v>8</v>
      </c>
      <c r="B432" s="123" t="s">
        <v>387</v>
      </c>
      <c r="C432" s="123"/>
      <c r="D432" s="123"/>
      <c r="E432" s="126"/>
      <c r="F432" s="134"/>
      <c r="G432" s="126"/>
      <c r="H432" s="134"/>
      <c r="I432" s="126"/>
      <c r="J432" s="136">
        <v>0.06</v>
      </c>
      <c r="K432" s="145"/>
      <c r="L432" s="145"/>
      <c r="M432" s="133">
        <f>M431*J432</f>
        <v>27.593655679389123</v>
      </c>
    </row>
    <row r="433" spans="1:13">
      <c r="A433" s="143"/>
      <c r="B433" s="145"/>
      <c r="C433" s="146"/>
      <c r="D433" s="146"/>
      <c r="E433" s="146"/>
      <c r="F433" s="146"/>
      <c r="G433" s="146"/>
      <c r="H433" s="146"/>
      <c r="I433" s="146"/>
      <c r="J433" s="147"/>
      <c r="K433" s="146"/>
      <c r="L433" s="146"/>
      <c r="M433" s="133">
        <f>SUM(M431:M432)</f>
        <v>487.48791700254122</v>
      </c>
    </row>
    <row r="434" spans="1:13">
      <c r="A434" s="143"/>
      <c r="B434" s="145"/>
      <c r="C434" s="145"/>
      <c r="D434" s="145"/>
      <c r="E434" s="145"/>
      <c r="F434" s="146"/>
      <c r="G434" s="145"/>
      <c r="H434" s="147"/>
      <c r="I434" s="145"/>
      <c r="J434" s="147"/>
      <c r="K434" s="145"/>
      <c r="L434" s="145"/>
      <c r="M434" s="133"/>
    </row>
    <row r="435" spans="1:13">
      <c r="A435" s="143"/>
      <c r="B435" s="145"/>
      <c r="C435" s="145"/>
      <c r="D435" s="145"/>
      <c r="E435" s="145"/>
      <c r="F435" s="146"/>
      <c r="G435" s="145"/>
      <c r="H435" s="147"/>
      <c r="I435" s="145"/>
      <c r="J435" s="147"/>
      <c r="K435" s="145"/>
      <c r="L435" s="145"/>
      <c r="M435" s="133">
        <f>ROUND(M433+M434,0)</f>
        <v>487</v>
      </c>
    </row>
    <row r="436" spans="1:13">
      <c r="A436" s="143"/>
      <c r="B436" s="145"/>
      <c r="C436" s="145"/>
      <c r="D436" s="145"/>
      <c r="E436" s="145"/>
      <c r="F436" s="146"/>
      <c r="G436" s="145"/>
      <c r="H436" s="147"/>
      <c r="I436" s="145"/>
      <c r="J436" s="147"/>
      <c r="K436" s="145"/>
      <c r="L436" s="145"/>
      <c r="M436" s="133"/>
    </row>
    <row r="437" spans="1:13" ht="57">
      <c r="A437" s="161"/>
      <c r="B437" s="162" t="s">
        <v>219</v>
      </c>
      <c r="C437" s="123"/>
      <c r="D437" s="123"/>
      <c r="E437" s="123"/>
      <c r="F437" s="124"/>
      <c r="G437" s="123"/>
      <c r="H437" s="125"/>
      <c r="I437" s="123"/>
      <c r="J437" s="135"/>
      <c r="K437" s="123"/>
      <c r="L437" s="123"/>
      <c r="M437" s="139"/>
    </row>
    <row r="438" spans="1:13" ht="15">
      <c r="A438" s="387" t="s">
        <v>432</v>
      </c>
      <c r="B438" s="387"/>
      <c r="C438" s="387"/>
      <c r="D438" s="387"/>
      <c r="E438" s="387"/>
      <c r="F438" s="387"/>
      <c r="G438" s="387"/>
      <c r="H438" s="387"/>
      <c r="I438" s="387"/>
      <c r="J438" s="387"/>
      <c r="K438" s="387"/>
      <c r="L438" s="387"/>
      <c r="M438" s="387"/>
    </row>
    <row r="439" spans="1:13" ht="15">
      <c r="A439" s="163"/>
      <c r="B439" s="162" t="s">
        <v>240</v>
      </c>
      <c r="C439" s="145"/>
      <c r="D439" s="145"/>
      <c r="E439" s="145"/>
      <c r="F439" s="146"/>
      <c r="G439" s="145"/>
      <c r="H439" s="147"/>
      <c r="I439" s="145"/>
      <c r="J439" s="147"/>
      <c r="K439" s="145"/>
      <c r="L439" s="145"/>
      <c r="M439" s="133"/>
    </row>
    <row r="440" spans="1:13" ht="15">
      <c r="A440" s="128" t="s">
        <v>47</v>
      </c>
      <c r="B440" s="129" t="s">
        <v>48</v>
      </c>
      <c r="C440" s="118" t="s">
        <v>49</v>
      </c>
      <c r="D440" s="118" t="s">
        <v>50</v>
      </c>
      <c r="E440" s="118" t="s">
        <v>51</v>
      </c>
      <c r="F440" s="130" t="s">
        <v>52</v>
      </c>
      <c r="G440" s="118" t="s">
        <v>53</v>
      </c>
      <c r="H440" s="131" t="s">
        <v>54</v>
      </c>
      <c r="I440" s="118" t="s">
        <v>55</v>
      </c>
      <c r="J440" s="131" t="s">
        <v>56</v>
      </c>
      <c r="K440" s="118" t="s">
        <v>57</v>
      </c>
      <c r="L440" s="118" t="s">
        <v>58</v>
      </c>
      <c r="M440" s="132" t="s">
        <v>59</v>
      </c>
    </row>
    <row r="441" spans="1:13">
      <c r="A441" s="143">
        <v>1</v>
      </c>
      <c r="B441" s="162" t="s">
        <v>240</v>
      </c>
      <c r="C441" s="145"/>
      <c r="D441" s="145">
        <v>1</v>
      </c>
      <c r="E441" s="145">
        <v>459</v>
      </c>
      <c r="F441" s="146">
        <v>0.3</v>
      </c>
      <c r="G441" s="145">
        <f>E441-(E441*F441)</f>
        <v>321.3</v>
      </c>
      <c r="H441" s="154">
        <v>0.14000000000000001</v>
      </c>
      <c r="I441" s="133">
        <f>G441+(G441*H441)</f>
        <v>366.28200000000004</v>
      </c>
      <c r="J441" s="147">
        <v>0.05</v>
      </c>
      <c r="K441" s="133">
        <f>SUM(G441)*J441</f>
        <v>16.065000000000001</v>
      </c>
      <c r="L441" s="133">
        <f>K441+I441</f>
        <v>382.34700000000004</v>
      </c>
      <c r="M441" s="133">
        <f>L441*D441</f>
        <v>382.34700000000004</v>
      </c>
    </row>
    <row r="442" spans="1:13">
      <c r="A442" s="143"/>
      <c r="B442" s="164"/>
      <c r="C442" s="145"/>
      <c r="D442" s="145"/>
      <c r="E442" s="145"/>
      <c r="F442" s="146"/>
      <c r="G442" s="145"/>
      <c r="H442" s="147"/>
      <c r="I442" s="145"/>
      <c r="J442" s="147"/>
      <c r="K442" s="133"/>
      <c r="L442" s="145"/>
      <c r="M442" s="133"/>
    </row>
    <row r="443" spans="1:13">
      <c r="A443" s="143"/>
      <c r="B443" s="145" t="s">
        <v>67</v>
      </c>
      <c r="C443" s="145"/>
      <c r="D443" s="145"/>
      <c r="E443" s="145"/>
      <c r="F443" s="146"/>
      <c r="G443" s="145"/>
      <c r="H443" s="147"/>
      <c r="I443" s="145"/>
      <c r="J443" s="147"/>
      <c r="K443" s="145"/>
      <c r="L443" s="145"/>
      <c r="M443" s="133">
        <f>SUM(M441)</f>
        <v>382.34700000000004</v>
      </c>
    </row>
    <row r="444" spans="1:13">
      <c r="A444" s="143"/>
      <c r="B444" s="145"/>
      <c r="C444" s="145"/>
      <c r="D444" s="145"/>
      <c r="E444" s="145"/>
      <c r="F444" s="146"/>
      <c r="G444" s="145"/>
      <c r="H444" s="147"/>
      <c r="I444" s="145"/>
      <c r="J444" s="147"/>
      <c r="K444" s="145"/>
      <c r="L444" s="145"/>
      <c r="M444" s="133"/>
    </row>
    <row r="445" spans="1:13">
      <c r="A445" s="143">
        <v>2</v>
      </c>
      <c r="B445" s="145" t="s">
        <v>68</v>
      </c>
      <c r="C445" s="145"/>
      <c r="D445" s="145"/>
      <c r="E445" s="145"/>
      <c r="F445" s="146"/>
      <c r="G445" s="145"/>
      <c r="H445" s="147"/>
      <c r="I445" s="145"/>
      <c r="J445" s="152">
        <v>0.02</v>
      </c>
      <c r="K445" s="145"/>
      <c r="L445" s="145"/>
      <c r="M445" s="133">
        <f>M443*J445</f>
        <v>7.6469400000000007</v>
      </c>
    </row>
    <row r="446" spans="1:13">
      <c r="A446" s="143"/>
      <c r="B446" s="145"/>
      <c r="C446" s="145"/>
      <c r="D446" s="145"/>
      <c r="E446" s="145"/>
      <c r="F446" s="146"/>
      <c r="G446" s="145"/>
      <c r="H446" s="147"/>
      <c r="I446" s="145"/>
      <c r="J446" s="152"/>
      <c r="K446" s="145"/>
      <c r="L446" s="145"/>
      <c r="M446" s="133">
        <f>SUM(M443:M445)</f>
        <v>389.99394000000007</v>
      </c>
    </row>
    <row r="447" spans="1:13">
      <c r="A447" s="143">
        <v>3</v>
      </c>
      <c r="B447" s="123" t="s">
        <v>69</v>
      </c>
      <c r="C447" s="123"/>
      <c r="D447" s="123">
        <v>1</v>
      </c>
      <c r="E447" s="123"/>
      <c r="F447" s="124"/>
      <c r="G447" s="123">
        <f>SUM(G448:G450)/25</f>
        <v>186.78</v>
      </c>
      <c r="H447" s="136"/>
      <c r="I447" s="126">
        <f>G447+(G447*H447)</f>
        <v>186.78</v>
      </c>
      <c r="J447" s="135"/>
      <c r="K447" s="123">
        <f>I447*J447</f>
        <v>0</v>
      </c>
      <c r="L447" s="123">
        <f>K447+I447</f>
        <v>186.78</v>
      </c>
      <c r="M447" s="126">
        <f>L447*D447</f>
        <v>186.78</v>
      </c>
    </row>
    <row r="448" spans="1:13">
      <c r="A448" s="143"/>
      <c r="B448" s="137" t="s">
        <v>241</v>
      </c>
      <c r="C448" s="123" t="s">
        <v>71</v>
      </c>
      <c r="D448" s="137">
        <v>2</v>
      </c>
      <c r="E448" s="138">
        <v>579</v>
      </c>
      <c r="F448" s="123"/>
      <c r="G448" s="137">
        <f>E448*D448</f>
        <v>1158</v>
      </c>
      <c r="H448" s="136"/>
      <c r="I448" s="123"/>
      <c r="J448" s="135"/>
      <c r="K448" s="123"/>
      <c r="L448" s="123"/>
      <c r="M448" s="126"/>
    </row>
    <row r="449" spans="1:13">
      <c r="A449" s="143"/>
      <c r="B449" s="137" t="s">
        <v>72</v>
      </c>
      <c r="C449" s="123" t="s">
        <v>71</v>
      </c>
      <c r="D449" s="137">
        <v>2</v>
      </c>
      <c r="E449" s="138">
        <v>579</v>
      </c>
      <c r="F449" s="123"/>
      <c r="G449" s="137">
        <f>E449*D449</f>
        <v>1158</v>
      </c>
      <c r="H449" s="136"/>
      <c r="I449" s="123"/>
      <c r="J449" s="135"/>
      <c r="K449" s="123"/>
      <c r="L449" s="123"/>
      <c r="M449" s="126"/>
    </row>
    <row r="450" spans="1:13">
      <c r="A450" s="143"/>
      <c r="B450" s="137" t="s">
        <v>73</v>
      </c>
      <c r="C450" s="123" t="s">
        <v>71</v>
      </c>
      <c r="D450" s="137">
        <v>4.5</v>
      </c>
      <c r="E450" s="138">
        <v>523</v>
      </c>
      <c r="F450" s="123"/>
      <c r="G450" s="137">
        <f>E450*D450</f>
        <v>2353.5</v>
      </c>
      <c r="H450" s="136"/>
      <c r="I450" s="123"/>
      <c r="J450" s="135"/>
      <c r="K450" s="123"/>
      <c r="L450" s="123"/>
      <c r="M450" s="126"/>
    </row>
    <row r="451" spans="1:13">
      <c r="A451" s="143"/>
      <c r="B451" s="145"/>
      <c r="C451" s="145"/>
      <c r="D451" s="145"/>
      <c r="E451" s="145"/>
      <c r="F451" s="146"/>
      <c r="G451" s="145"/>
      <c r="H451" s="147"/>
      <c r="I451" s="145"/>
      <c r="J451" s="152"/>
      <c r="K451" s="145"/>
      <c r="L451" s="145"/>
      <c r="M451" s="133">
        <f>SUM(M446:M450)</f>
        <v>576.77394000000004</v>
      </c>
    </row>
    <row r="452" spans="1:13">
      <c r="A452" s="143">
        <v>4</v>
      </c>
      <c r="B452" s="123" t="s">
        <v>74</v>
      </c>
      <c r="C452" s="123"/>
      <c r="D452" s="123"/>
      <c r="E452" s="123"/>
      <c r="F452" s="124"/>
      <c r="G452" s="123"/>
      <c r="H452" s="125"/>
      <c r="I452" s="123"/>
      <c r="J452" s="135">
        <v>0.01</v>
      </c>
      <c r="K452" s="145"/>
      <c r="L452" s="145"/>
      <c r="M452" s="133">
        <f>M451*J452</f>
        <v>5.7677394000000008</v>
      </c>
    </row>
    <row r="453" spans="1:13">
      <c r="A453" s="143"/>
      <c r="B453" s="123"/>
      <c r="C453" s="123"/>
      <c r="D453" s="123"/>
      <c r="E453" s="123"/>
      <c r="F453" s="124"/>
      <c r="G453" s="123"/>
      <c r="H453" s="125"/>
      <c r="I453" s="123"/>
      <c r="J453" s="135"/>
      <c r="K453" s="145"/>
      <c r="L453" s="145"/>
      <c r="M453" s="133">
        <f>M452+M451</f>
        <v>582.54167940000002</v>
      </c>
    </row>
    <row r="454" spans="1:13">
      <c r="A454" s="143">
        <v>5</v>
      </c>
      <c r="B454" s="123" t="s">
        <v>75</v>
      </c>
      <c r="C454" s="123"/>
      <c r="D454" s="123"/>
      <c r="E454" s="123"/>
      <c r="F454" s="124"/>
      <c r="G454" s="123"/>
      <c r="H454" s="125"/>
      <c r="I454" s="123"/>
      <c r="J454" s="135">
        <v>0.15</v>
      </c>
      <c r="K454" s="145"/>
      <c r="L454" s="145"/>
      <c r="M454" s="133">
        <f>M453*J454</f>
        <v>87.381251910000003</v>
      </c>
    </row>
    <row r="455" spans="1:13">
      <c r="A455" s="143"/>
      <c r="B455" s="123"/>
      <c r="C455" s="123"/>
      <c r="D455" s="123"/>
      <c r="E455" s="123"/>
      <c r="F455" s="124"/>
      <c r="G455" s="123"/>
      <c r="H455" s="125"/>
      <c r="I455" s="123"/>
      <c r="J455" s="135"/>
      <c r="K455" s="146"/>
      <c r="L455" s="146"/>
      <c r="M455" s="133">
        <f>ROUND(M453+M454,0)</f>
        <v>670</v>
      </c>
    </row>
    <row r="456" spans="1:13">
      <c r="A456" s="121">
        <v>6</v>
      </c>
      <c r="B456" s="123" t="s">
        <v>76</v>
      </c>
      <c r="C456" s="123"/>
      <c r="D456" s="123"/>
      <c r="E456" s="126"/>
      <c r="F456" s="134"/>
      <c r="G456" s="126"/>
      <c r="H456" s="134"/>
      <c r="I456" s="126"/>
      <c r="J456" s="135">
        <v>0.01</v>
      </c>
      <c r="K456" s="126"/>
      <c r="L456" s="126"/>
      <c r="M456" s="126">
        <f>M455*J456</f>
        <v>6.7</v>
      </c>
    </row>
    <row r="457" spans="1:13">
      <c r="A457" s="121"/>
      <c r="B457" s="123"/>
      <c r="C457" s="123"/>
      <c r="D457" s="123"/>
      <c r="E457" s="126"/>
      <c r="F457" s="134"/>
      <c r="G457" s="126"/>
      <c r="H457" s="134"/>
      <c r="I457" s="126"/>
      <c r="J457" s="135"/>
      <c r="K457" s="126"/>
      <c r="L457" s="126"/>
      <c r="M457" s="126">
        <f>SUM(M455:M456)</f>
        <v>676.7</v>
      </c>
    </row>
    <row r="458" spans="1:13">
      <c r="A458" s="143">
        <v>7</v>
      </c>
      <c r="B458" s="123" t="s">
        <v>387</v>
      </c>
      <c r="C458" s="123"/>
      <c r="D458" s="123"/>
      <c r="E458" s="126"/>
      <c r="F458" s="134"/>
      <c r="G458" s="126"/>
      <c r="H458" s="134"/>
      <c r="I458" s="126"/>
      <c r="J458" s="136">
        <v>0.06</v>
      </c>
      <c r="K458" s="145"/>
      <c r="L458" s="145"/>
      <c r="M458" s="133">
        <f>M455*J458</f>
        <v>40.199999999999996</v>
      </c>
    </row>
    <row r="459" spans="1:13">
      <c r="A459" s="143"/>
      <c r="B459" s="145"/>
      <c r="C459" s="145"/>
      <c r="D459" s="145"/>
      <c r="E459" s="145"/>
      <c r="F459" s="146"/>
      <c r="G459" s="145"/>
      <c r="H459" s="147"/>
      <c r="I459" s="145"/>
      <c r="J459" s="152"/>
      <c r="K459" s="145"/>
      <c r="L459" s="145"/>
      <c r="M459" s="133">
        <f>ROUND(M455+M458,0)</f>
        <v>710</v>
      </c>
    </row>
    <row r="460" spans="1:13">
      <c r="A460" s="143"/>
      <c r="B460" s="145"/>
      <c r="C460" s="145"/>
      <c r="D460" s="145"/>
      <c r="E460" s="145"/>
      <c r="F460" s="146"/>
      <c r="G460" s="145"/>
      <c r="H460" s="147"/>
      <c r="I460" s="145"/>
      <c r="J460" s="152"/>
      <c r="K460" s="145"/>
      <c r="L460" s="145"/>
      <c r="M460" s="133"/>
    </row>
    <row r="461" spans="1:13" ht="15">
      <c r="A461" s="143"/>
      <c r="B461" s="145"/>
      <c r="C461" s="145"/>
      <c r="D461" s="145"/>
      <c r="E461" s="145"/>
      <c r="F461" s="146"/>
      <c r="G461" s="145"/>
      <c r="H461" s="147"/>
      <c r="I461" s="145"/>
      <c r="J461" s="147"/>
      <c r="K461" s="145"/>
      <c r="L461" s="145"/>
      <c r="M461" s="156">
        <f>ROUND(M459+M460,0)</f>
        <v>710</v>
      </c>
    </row>
    <row r="462" spans="1:13">
      <c r="A462" s="137"/>
      <c r="B462" s="137"/>
      <c r="C462" s="137"/>
      <c r="D462" s="137"/>
      <c r="E462" s="137"/>
      <c r="F462" s="137"/>
      <c r="G462" s="137"/>
      <c r="H462" s="137"/>
      <c r="I462" s="137"/>
      <c r="J462" s="137"/>
      <c r="K462" s="137"/>
      <c r="L462" s="137"/>
      <c r="M462" s="137"/>
    </row>
    <row r="463" spans="1:13" ht="15">
      <c r="A463" s="137"/>
      <c r="B463" s="165" t="s">
        <v>99</v>
      </c>
      <c r="C463" s="137"/>
      <c r="D463" s="137"/>
      <c r="E463" s="137"/>
      <c r="F463" s="137"/>
      <c r="G463" s="137"/>
      <c r="H463" s="137"/>
      <c r="I463" s="137"/>
      <c r="J463" s="137"/>
      <c r="K463" s="137"/>
      <c r="L463" s="137"/>
      <c r="M463" s="137"/>
    </row>
    <row r="464" spans="1:13" ht="15">
      <c r="A464" s="387" t="s">
        <v>432</v>
      </c>
      <c r="B464" s="387"/>
      <c r="C464" s="387"/>
      <c r="D464" s="387"/>
      <c r="E464" s="387"/>
      <c r="F464" s="387"/>
      <c r="G464" s="387"/>
      <c r="H464" s="387"/>
      <c r="I464" s="387"/>
      <c r="J464" s="387"/>
      <c r="K464" s="387"/>
      <c r="L464" s="387"/>
      <c r="M464" s="387"/>
    </row>
    <row r="465" spans="1:13" ht="28.5">
      <c r="A465" s="121"/>
      <c r="B465" s="2" t="s">
        <v>42</v>
      </c>
      <c r="C465" s="157"/>
      <c r="D465" s="157"/>
      <c r="E465" s="157"/>
      <c r="F465" s="157"/>
      <c r="G465" s="157"/>
      <c r="H465" s="157"/>
      <c r="I465" s="157"/>
      <c r="J465" s="157"/>
      <c r="K465" s="157"/>
      <c r="L465" s="157"/>
      <c r="M465" s="166"/>
    </row>
    <row r="466" spans="1:13" ht="15">
      <c r="A466" s="121"/>
      <c r="B466" s="141" t="s">
        <v>88</v>
      </c>
      <c r="C466" s="157"/>
      <c r="D466" s="157"/>
      <c r="E466" s="157"/>
      <c r="F466" s="157"/>
      <c r="G466" s="157"/>
      <c r="H466" s="157"/>
      <c r="I466" s="157"/>
      <c r="J466" s="157"/>
      <c r="K466" s="157"/>
      <c r="L466" s="157"/>
      <c r="M466" s="166"/>
    </row>
    <row r="467" spans="1:13" ht="15">
      <c r="A467" s="167" t="s">
        <v>47</v>
      </c>
      <c r="B467" s="168" t="s">
        <v>48</v>
      </c>
      <c r="C467" s="168" t="s">
        <v>49</v>
      </c>
      <c r="D467" s="168" t="s">
        <v>100</v>
      </c>
      <c r="E467" s="168" t="s">
        <v>51</v>
      </c>
      <c r="F467" s="168" t="s">
        <v>52</v>
      </c>
      <c r="G467" s="168" t="s">
        <v>101</v>
      </c>
      <c r="H467" s="168" t="s">
        <v>54</v>
      </c>
      <c r="I467" s="168" t="s">
        <v>102</v>
      </c>
      <c r="J467" s="168" t="s">
        <v>56</v>
      </c>
      <c r="K467" s="168" t="s">
        <v>103</v>
      </c>
      <c r="L467" s="168" t="s">
        <v>104</v>
      </c>
      <c r="M467" s="168" t="s">
        <v>105</v>
      </c>
    </row>
    <row r="468" spans="1:13" ht="28.5">
      <c r="A468" s="169">
        <v>1</v>
      </c>
      <c r="B468" s="2" t="s">
        <v>42</v>
      </c>
      <c r="C468" s="170"/>
      <c r="D468" s="171">
        <v>1</v>
      </c>
      <c r="E468" s="172">
        <v>6190</v>
      </c>
      <c r="F468" s="173">
        <v>0.3</v>
      </c>
      <c r="G468" s="172">
        <f>E468-(E468*F468)</f>
        <v>4333</v>
      </c>
      <c r="H468" s="174"/>
      <c r="I468" s="172">
        <f>G468+(G468*H468)</f>
        <v>4333</v>
      </c>
      <c r="J468" s="174"/>
      <c r="K468" s="172"/>
      <c r="L468" s="172">
        <f>K468+I468</f>
        <v>4333</v>
      </c>
      <c r="M468" s="175">
        <f>L468*D468</f>
        <v>4333</v>
      </c>
    </row>
    <row r="469" spans="1:13" ht="15">
      <c r="A469" s="169"/>
      <c r="B469" s="176"/>
      <c r="C469" s="170"/>
      <c r="D469" s="171"/>
      <c r="E469" s="172"/>
      <c r="F469" s="177"/>
      <c r="G469" s="172"/>
      <c r="H469" s="174"/>
      <c r="I469" s="172"/>
      <c r="J469" s="174"/>
      <c r="K469" s="172"/>
      <c r="L469" s="172"/>
      <c r="M469" s="175"/>
    </row>
    <row r="470" spans="1:13">
      <c r="A470" s="169"/>
      <c r="B470" s="178" t="s">
        <v>67</v>
      </c>
      <c r="C470" s="179"/>
      <c r="D470" s="171"/>
      <c r="E470" s="171"/>
      <c r="F470" s="171"/>
      <c r="G470" s="171"/>
      <c r="H470" s="171"/>
      <c r="I470" s="171"/>
      <c r="J470" s="171"/>
      <c r="K470" s="171"/>
      <c r="L470" s="171"/>
      <c r="M470" s="175">
        <f>SUM(M468:M469)</f>
        <v>4333</v>
      </c>
    </row>
    <row r="471" spans="1:13">
      <c r="A471" s="169">
        <v>2</v>
      </c>
      <c r="B471" s="179" t="s">
        <v>68</v>
      </c>
      <c r="C471" s="179"/>
      <c r="D471" s="171"/>
      <c r="E471" s="180"/>
      <c r="F471" s="180"/>
      <c r="G471" s="180"/>
      <c r="H471" s="180"/>
      <c r="I471" s="180"/>
      <c r="J471" s="180">
        <v>0.02</v>
      </c>
      <c r="K471" s="180"/>
      <c r="L471" s="180"/>
      <c r="M471" s="175">
        <f>M470*J471</f>
        <v>86.66</v>
      </c>
    </row>
    <row r="472" spans="1:13">
      <c r="A472" s="169"/>
      <c r="B472" s="179"/>
      <c r="C472" s="179"/>
      <c r="D472" s="171"/>
      <c r="E472" s="171"/>
      <c r="F472" s="171"/>
      <c r="G472" s="171"/>
      <c r="H472" s="171"/>
      <c r="I472" s="171"/>
      <c r="J472" s="171"/>
      <c r="K472" s="171"/>
      <c r="L472" s="171"/>
      <c r="M472" s="175">
        <f>SUM(M470:M471)</f>
        <v>4419.66</v>
      </c>
    </row>
    <row r="473" spans="1:13">
      <c r="A473" s="143">
        <v>3</v>
      </c>
      <c r="B473" s="123" t="s">
        <v>69</v>
      </c>
      <c r="C473" s="123"/>
      <c r="D473" s="123">
        <v>1</v>
      </c>
      <c r="E473" s="123"/>
      <c r="F473" s="124"/>
      <c r="G473" s="126">
        <f>SUM(G474:G481)</f>
        <v>585.71199999999999</v>
      </c>
      <c r="H473" s="136"/>
      <c r="I473" s="126">
        <f>G473+(G473*H473)</f>
        <v>585.71199999999999</v>
      </c>
      <c r="J473" s="135"/>
      <c r="K473" s="123">
        <f>I473*J473</f>
        <v>0</v>
      </c>
      <c r="L473" s="123">
        <f>K473+I473</f>
        <v>585.71199999999999</v>
      </c>
      <c r="M473" s="126">
        <f>L473*D473</f>
        <v>585.71199999999999</v>
      </c>
    </row>
    <row r="474" spans="1:13" ht="28.5">
      <c r="A474" s="169" t="s">
        <v>106</v>
      </c>
      <c r="B474" s="176" t="s">
        <v>107</v>
      </c>
      <c r="C474" s="181" t="s">
        <v>60</v>
      </c>
      <c r="D474" s="171">
        <v>0.9</v>
      </c>
      <c r="E474" s="133">
        <v>14.78</v>
      </c>
      <c r="F474" s="124"/>
      <c r="G474" s="137">
        <f t="shared" ref="G474:G481" si="111">E474*D474</f>
        <v>13.302</v>
      </c>
      <c r="H474" s="134"/>
      <c r="I474" s="126"/>
      <c r="J474" s="125"/>
      <c r="K474" s="126"/>
      <c r="L474" s="126"/>
      <c r="M474" s="126"/>
    </row>
    <row r="475" spans="1:13">
      <c r="A475" s="169" t="s">
        <v>108</v>
      </c>
      <c r="B475" s="176" t="s">
        <v>116</v>
      </c>
      <c r="C475" s="181" t="s">
        <v>60</v>
      </c>
      <c r="D475" s="171">
        <v>0.6</v>
      </c>
      <c r="E475" s="133">
        <v>127</v>
      </c>
      <c r="F475" s="124"/>
      <c r="G475" s="137">
        <f t="shared" si="111"/>
        <v>76.2</v>
      </c>
      <c r="H475" s="134"/>
      <c r="I475" s="126"/>
      <c r="J475" s="125"/>
      <c r="K475" s="126"/>
      <c r="L475" s="126"/>
      <c r="M475" s="126"/>
    </row>
    <row r="476" spans="1:13">
      <c r="A476" s="169" t="s">
        <v>110</v>
      </c>
      <c r="B476" s="176" t="s">
        <v>109</v>
      </c>
      <c r="C476" s="176" t="s">
        <v>25</v>
      </c>
      <c r="D476" s="171">
        <v>6</v>
      </c>
      <c r="E476" s="133">
        <v>36</v>
      </c>
      <c r="F476" s="124"/>
      <c r="G476" s="137">
        <f t="shared" si="111"/>
        <v>216</v>
      </c>
      <c r="H476" s="134"/>
      <c r="I476" s="126"/>
      <c r="J476" s="125"/>
      <c r="K476" s="126"/>
      <c r="L476" s="126"/>
      <c r="M476" s="126"/>
    </row>
    <row r="477" spans="1:13">
      <c r="A477" s="169" t="s">
        <v>112</v>
      </c>
      <c r="B477" s="176" t="s">
        <v>111</v>
      </c>
      <c r="C477" s="176" t="s">
        <v>25</v>
      </c>
      <c r="D477" s="171">
        <v>2</v>
      </c>
      <c r="E477" s="133">
        <v>11</v>
      </c>
      <c r="F477" s="124"/>
      <c r="G477" s="137">
        <f t="shared" si="111"/>
        <v>22</v>
      </c>
      <c r="H477" s="134"/>
      <c r="I477" s="126"/>
      <c r="J477" s="125"/>
      <c r="K477" s="126"/>
      <c r="L477" s="126"/>
      <c r="M477" s="126"/>
    </row>
    <row r="478" spans="1:13">
      <c r="A478" s="143" t="s">
        <v>114</v>
      </c>
      <c r="B478" s="176" t="s">
        <v>113</v>
      </c>
      <c r="C478" s="176" t="s">
        <v>25</v>
      </c>
      <c r="D478" s="171">
        <v>1</v>
      </c>
      <c r="E478" s="133">
        <v>45</v>
      </c>
      <c r="F478" s="124"/>
      <c r="G478" s="137">
        <f t="shared" si="111"/>
        <v>45</v>
      </c>
      <c r="H478" s="134"/>
      <c r="I478" s="126"/>
      <c r="J478" s="125"/>
      <c r="K478" s="126"/>
      <c r="L478" s="126"/>
      <c r="M478" s="126"/>
    </row>
    <row r="479" spans="1:13">
      <c r="A479" s="143" t="s">
        <v>115</v>
      </c>
      <c r="B479" s="137" t="s">
        <v>70</v>
      </c>
      <c r="C479" s="123" t="s">
        <v>71</v>
      </c>
      <c r="D479" s="137">
        <v>0.16500000000000001</v>
      </c>
      <c r="E479" s="138">
        <v>579</v>
      </c>
      <c r="F479" s="123"/>
      <c r="G479" s="137">
        <f t="shared" si="111"/>
        <v>95.535000000000011</v>
      </c>
      <c r="H479" s="136"/>
      <c r="I479" s="123"/>
      <c r="J479" s="135"/>
      <c r="K479" s="123"/>
      <c r="L479" s="123"/>
      <c r="M479" s="126"/>
    </row>
    <row r="480" spans="1:13">
      <c r="A480" s="169" t="s">
        <v>117</v>
      </c>
      <c r="B480" s="137" t="s">
        <v>73</v>
      </c>
      <c r="C480" s="123" t="s">
        <v>71</v>
      </c>
      <c r="D480" s="137">
        <v>0.16500000000000001</v>
      </c>
      <c r="E480" s="138">
        <v>523</v>
      </c>
      <c r="F480" s="123"/>
      <c r="G480" s="137">
        <f t="shared" si="111"/>
        <v>86.295000000000002</v>
      </c>
      <c r="H480" s="136"/>
      <c r="I480" s="123"/>
      <c r="J480" s="135"/>
      <c r="K480" s="123"/>
      <c r="L480" s="123"/>
      <c r="M480" s="182"/>
    </row>
    <row r="481" spans="1:13">
      <c r="A481" s="183" t="s">
        <v>118</v>
      </c>
      <c r="B481" s="137" t="s">
        <v>119</v>
      </c>
      <c r="C481" s="123" t="s">
        <v>71</v>
      </c>
      <c r="D481" s="137">
        <v>0.06</v>
      </c>
      <c r="E481" s="138">
        <v>523</v>
      </c>
      <c r="F481" s="123"/>
      <c r="G481" s="137">
        <f t="shared" si="111"/>
        <v>31.38</v>
      </c>
      <c r="H481" s="179"/>
      <c r="I481" s="179"/>
      <c r="J481" s="179"/>
      <c r="K481" s="179"/>
      <c r="L481" s="179"/>
      <c r="M481" s="175"/>
    </row>
    <row r="482" spans="1:13">
      <c r="A482" s="169"/>
      <c r="B482" s="179"/>
      <c r="C482" s="179"/>
      <c r="D482" s="179"/>
      <c r="E482" s="179"/>
      <c r="F482" s="179"/>
      <c r="G482" s="179"/>
      <c r="H482" s="179"/>
      <c r="I482" s="179"/>
      <c r="J482" s="179"/>
      <c r="K482" s="179"/>
      <c r="L482" s="179"/>
      <c r="M482" s="175">
        <f>SUM(M472:M481)</f>
        <v>5005.3719999999994</v>
      </c>
    </row>
    <row r="483" spans="1:13">
      <c r="A483" s="121">
        <v>4</v>
      </c>
      <c r="B483" s="123" t="s">
        <v>74</v>
      </c>
      <c r="C483" s="123"/>
      <c r="D483" s="123"/>
      <c r="E483" s="126"/>
      <c r="F483" s="134"/>
      <c r="G483" s="126"/>
      <c r="H483" s="134"/>
      <c r="I483" s="126"/>
      <c r="J483" s="135">
        <v>0.01</v>
      </c>
      <c r="K483" s="126"/>
      <c r="L483" s="126"/>
      <c r="M483" s="126">
        <f>M482*J483</f>
        <v>50.053719999999998</v>
      </c>
    </row>
    <row r="484" spans="1:13">
      <c r="A484" s="121"/>
      <c r="B484" s="123"/>
      <c r="C484" s="123"/>
      <c r="D484" s="123"/>
      <c r="E484" s="126"/>
      <c r="F484" s="134"/>
      <c r="G484" s="126"/>
      <c r="H484" s="134"/>
      <c r="I484" s="126"/>
      <c r="J484" s="135"/>
      <c r="K484" s="126"/>
      <c r="L484" s="126"/>
      <c r="M484" s="126">
        <f>SUM(M482:M483)</f>
        <v>5055.4257199999993</v>
      </c>
    </row>
    <row r="485" spans="1:13">
      <c r="A485" s="121">
        <v>5</v>
      </c>
      <c r="B485" s="123" t="s">
        <v>75</v>
      </c>
      <c r="C485" s="123"/>
      <c r="D485" s="123"/>
      <c r="E485" s="126"/>
      <c r="F485" s="134"/>
      <c r="G485" s="126"/>
      <c r="H485" s="134"/>
      <c r="I485" s="126"/>
      <c r="J485" s="135">
        <v>0.15</v>
      </c>
      <c r="K485" s="126"/>
      <c r="L485" s="126"/>
      <c r="M485" s="126">
        <f>M484*J485</f>
        <v>758.31385799999987</v>
      </c>
    </row>
    <row r="486" spans="1:13">
      <c r="A486" s="121"/>
      <c r="B486" s="123"/>
      <c r="C486" s="123"/>
      <c r="D486" s="123"/>
      <c r="E486" s="126"/>
      <c r="F486" s="134"/>
      <c r="G486" s="126"/>
      <c r="H486" s="134"/>
      <c r="I486" s="126"/>
      <c r="J486" s="135"/>
      <c r="K486" s="126"/>
      <c r="L486" s="126"/>
      <c r="M486" s="126">
        <f>SUM(M484:M485)</f>
        <v>5813.7395779999988</v>
      </c>
    </row>
    <row r="487" spans="1:13">
      <c r="A487" s="121">
        <v>6</v>
      </c>
      <c r="B487" s="123" t="s">
        <v>76</v>
      </c>
      <c r="C487" s="123"/>
      <c r="D487" s="123"/>
      <c r="E487" s="126"/>
      <c r="F487" s="134"/>
      <c r="G487" s="126"/>
      <c r="H487" s="134"/>
      <c r="I487" s="126"/>
      <c r="J487" s="135">
        <v>0.01</v>
      </c>
      <c r="K487" s="126"/>
      <c r="L487" s="126"/>
      <c r="M487" s="126">
        <f>M486*J487</f>
        <v>58.137395779999991</v>
      </c>
    </row>
    <row r="488" spans="1:13">
      <c r="A488" s="121"/>
      <c r="B488" s="123"/>
      <c r="C488" s="123"/>
      <c r="D488" s="123"/>
      <c r="E488" s="126"/>
      <c r="F488" s="134"/>
      <c r="G488" s="126"/>
      <c r="H488" s="134"/>
      <c r="I488" s="126"/>
      <c r="J488" s="135"/>
      <c r="K488" s="126"/>
      <c r="L488" s="126"/>
      <c r="M488" s="126">
        <f>SUM(M486:M487)</f>
        <v>5871.8769737799985</v>
      </c>
    </row>
    <row r="489" spans="1:13">
      <c r="A489" s="121">
        <v>7</v>
      </c>
      <c r="B489" s="123" t="s">
        <v>387</v>
      </c>
      <c r="C489" s="123"/>
      <c r="D489" s="123"/>
      <c r="E489" s="126"/>
      <c r="F489" s="134"/>
      <c r="G489" s="126"/>
      <c r="H489" s="134"/>
      <c r="I489" s="126"/>
      <c r="J489" s="136">
        <v>0.06</v>
      </c>
      <c r="K489" s="126"/>
      <c r="L489" s="126"/>
      <c r="M489" s="126">
        <f>M488*J489</f>
        <v>352.31261842679987</v>
      </c>
    </row>
    <row r="490" spans="1:13">
      <c r="A490" s="121"/>
      <c r="B490" s="123"/>
      <c r="C490" s="123"/>
      <c r="D490" s="123"/>
      <c r="E490" s="126"/>
      <c r="F490" s="134"/>
      <c r="G490" s="126"/>
      <c r="H490" s="134"/>
      <c r="I490" s="126"/>
      <c r="J490" s="125"/>
      <c r="K490" s="126"/>
      <c r="L490" s="126"/>
      <c r="M490" s="126">
        <f>SUM(M488:M489)</f>
        <v>6224.1895922067979</v>
      </c>
    </row>
    <row r="491" spans="1:13" ht="15">
      <c r="A491" s="121"/>
      <c r="B491" s="123" t="s">
        <v>78</v>
      </c>
      <c r="C491" s="123"/>
      <c r="D491" s="123"/>
      <c r="E491" s="126"/>
      <c r="F491" s="134"/>
      <c r="G491" s="126"/>
      <c r="H491" s="134"/>
      <c r="I491" s="126"/>
      <c r="J491" s="135"/>
      <c r="K491" s="126"/>
      <c r="L491" s="126"/>
      <c r="M491" s="139">
        <f>ROUND(M490,0)</f>
        <v>6224</v>
      </c>
    </row>
    <row r="492" spans="1:13" ht="15">
      <c r="A492" s="121"/>
      <c r="B492" s="137"/>
      <c r="C492" s="123"/>
      <c r="D492" s="123"/>
      <c r="E492" s="126"/>
      <c r="F492" s="134"/>
      <c r="G492" s="126"/>
      <c r="H492" s="134"/>
      <c r="I492" s="126"/>
      <c r="J492" s="134"/>
      <c r="K492" s="126"/>
      <c r="L492" s="126"/>
      <c r="M492" s="139"/>
    </row>
    <row r="493" spans="1:13" ht="15">
      <c r="A493" s="137"/>
      <c r="B493" s="123" t="s">
        <v>79</v>
      </c>
      <c r="C493" s="137"/>
      <c r="D493" s="137"/>
      <c r="E493" s="137"/>
      <c r="F493" s="137"/>
      <c r="G493" s="137"/>
      <c r="H493" s="137"/>
      <c r="I493" s="137"/>
      <c r="J493" s="137"/>
      <c r="K493" s="137"/>
      <c r="L493" s="137"/>
      <c r="M493" s="139">
        <f>M491</f>
        <v>6224</v>
      </c>
    </row>
    <row r="494" spans="1:13">
      <c r="A494" s="137"/>
      <c r="B494" s="137"/>
      <c r="C494" s="137"/>
      <c r="D494" s="137"/>
      <c r="E494" s="137"/>
      <c r="F494" s="137"/>
      <c r="G494" s="137"/>
      <c r="H494" s="137"/>
      <c r="I494" s="137"/>
      <c r="J494" s="137"/>
      <c r="K494" s="137"/>
      <c r="L494" s="137"/>
      <c r="M494" s="137"/>
    </row>
    <row r="495" spans="1:13" ht="15">
      <c r="A495" s="387" t="s">
        <v>432</v>
      </c>
      <c r="B495" s="387"/>
      <c r="C495" s="387"/>
      <c r="D495" s="387"/>
      <c r="E495" s="387"/>
      <c r="F495" s="387"/>
      <c r="G495" s="387"/>
      <c r="H495" s="387"/>
      <c r="I495" s="387"/>
      <c r="J495" s="387"/>
      <c r="K495" s="387"/>
      <c r="L495" s="387"/>
      <c r="M495" s="387"/>
    </row>
    <row r="496" spans="1:13" ht="28.5">
      <c r="A496" s="121"/>
      <c r="B496" s="176" t="s">
        <v>43</v>
      </c>
      <c r="C496" s="157"/>
      <c r="D496" s="157"/>
      <c r="E496" s="157"/>
      <c r="F496" s="157"/>
      <c r="G496" s="157"/>
      <c r="H496" s="157"/>
      <c r="I496" s="157"/>
      <c r="J496" s="157"/>
      <c r="K496" s="157"/>
      <c r="L496" s="157"/>
      <c r="M496" s="166"/>
    </row>
    <row r="497" spans="1:13" ht="15">
      <c r="A497" s="121"/>
      <c r="B497" s="141" t="s">
        <v>88</v>
      </c>
      <c r="C497" s="157"/>
      <c r="D497" s="157"/>
      <c r="E497" s="157"/>
      <c r="F497" s="157"/>
      <c r="G497" s="157"/>
      <c r="H497" s="157"/>
      <c r="I497" s="157"/>
      <c r="J497" s="157"/>
      <c r="K497" s="157"/>
      <c r="L497" s="157"/>
      <c r="M497" s="166"/>
    </row>
    <row r="498" spans="1:13" ht="15">
      <c r="A498" s="167" t="s">
        <v>47</v>
      </c>
      <c r="B498" s="168" t="s">
        <v>48</v>
      </c>
      <c r="C498" s="168" t="s">
        <v>49</v>
      </c>
      <c r="D498" s="168" t="s">
        <v>100</v>
      </c>
      <c r="E498" s="168" t="s">
        <v>51</v>
      </c>
      <c r="F498" s="168" t="s">
        <v>52</v>
      </c>
      <c r="G498" s="168" t="s">
        <v>101</v>
      </c>
      <c r="H498" s="168" t="s">
        <v>54</v>
      </c>
      <c r="I498" s="168" t="s">
        <v>102</v>
      </c>
      <c r="J498" s="168" t="s">
        <v>56</v>
      </c>
      <c r="K498" s="168" t="s">
        <v>103</v>
      </c>
      <c r="L498" s="168" t="s">
        <v>104</v>
      </c>
      <c r="M498" s="168" t="s">
        <v>105</v>
      </c>
    </row>
    <row r="499" spans="1:13" ht="28.5">
      <c r="A499" s="169">
        <v>1</v>
      </c>
      <c r="B499" s="176" t="s">
        <v>124</v>
      </c>
      <c r="C499" s="176" t="s">
        <v>25</v>
      </c>
      <c r="D499" s="171">
        <v>1</v>
      </c>
      <c r="E499" s="172">
        <v>2250</v>
      </c>
      <c r="F499" s="124">
        <v>0.3</v>
      </c>
      <c r="G499" s="126">
        <f>SUM(E499-(E499*F499))</f>
        <v>1575</v>
      </c>
      <c r="H499" s="134"/>
      <c r="I499" s="126"/>
      <c r="J499" s="125">
        <v>0.14499999999999999</v>
      </c>
      <c r="K499" s="126">
        <f>SUM(G499+I499)*J499</f>
        <v>228.37499999999997</v>
      </c>
      <c r="L499" s="126">
        <f>G499+I499+K499</f>
        <v>1803.375</v>
      </c>
      <c r="M499" s="126">
        <f>(D499*L499)</f>
        <v>1803.375</v>
      </c>
    </row>
    <row r="500" spans="1:13">
      <c r="A500" s="169"/>
      <c r="B500" s="178" t="s">
        <v>67</v>
      </c>
      <c r="C500" s="179"/>
      <c r="D500" s="171"/>
      <c r="E500" s="171"/>
      <c r="F500" s="171"/>
      <c r="G500" s="171"/>
      <c r="H500" s="171"/>
      <c r="I500" s="171"/>
      <c r="J500" s="171"/>
      <c r="K500" s="171"/>
      <c r="L500" s="171"/>
      <c r="M500" s="175" t="e">
        <f ca="1">SUM(M499:M505)</f>
        <v>#NUM!</v>
      </c>
    </row>
    <row r="501" spans="1:13">
      <c r="A501" s="169">
        <v>2</v>
      </c>
      <c r="B501" s="179" t="s">
        <v>68</v>
      </c>
      <c r="C501" s="179"/>
      <c r="D501" s="171"/>
      <c r="E501" s="180"/>
      <c r="F501" s="180"/>
      <c r="G501" s="180"/>
      <c r="H501" s="180"/>
      <c r="I501" s="180"/>
      <c r="J501" s="180">
        <v>0.02</v>
      </c>
      <c r="K501" s="180"/>
      <c r="L501" s="180"/>
      <c r="M501" s="175" t="e">
        <f ca="1">M500*J501</f>
        <v>#NUM!</v>
      </c>
    </row>
    <row r="502" spans="1:13">
      <c r="A502" s="169"/>
      <c r="B502" s="179"/>
      <c r="C502" s="179"/>
      <c r="D502" s="171"/>
      <c r="E502" s="171"/>
      <c r="F502" s="171"/>
      <c r="G502" s="171"/>
      <c r="H502" s="171"/>
      <c r="I502" s="171"/>
      <c r="J502" s="171"/>
      <c r="K502" s="171"/>
      <c r="L502" s="171"/>
      <c r="M502" s="175" t="e">
        <f ca="1">SUM(M500:M501)</f>
        <v>#NUM!</v>
      </c>
    </row>
    <row r="503" spans="1:13">
      <c r="A503" s="169"/>
      <c r="B503" s="179"/>
      <c r="C503" s="179"/>
      <c r="D503" s="171"/>
      <c r="E503" s="171"/>
      <c r="F503" s="171"/>
      <c r="G503" s="171"/>
      <c r="H503" s="171"/>
      <c r="I503" s="171"/>
      <c r="J503" s="171"/>
      <c r="K503" s="171"/>
      <c r="L503" s="171"/>
      <c r="M503" s="175"/>
    </row>
    <row r="504" spans="1:13">
      <c r="A504" s="143">
        <v>3</v>
      </c>
      <c r="B504" s="123" t="s">
        <v>69</v>
      </c>
      <c r="C504" s="123"/>
      <c r="D504" s="123">
        <v>1</v>
      </c>
      <c r="E504" s="123"/>
      <c r="F504" s="124"/>
      <c r="G504" s="126">
        <f>SUM(G505:G510)</f>
        <v>281.18399999999997</v>
      </c>
      <c r="H504" s="136"/>
      <c r="I504" s="126">
        <f>G504+(G504*H504)</f>
        <v>281.18399999999997</v>
      </c>
      <c r="J504" s="135"/>
      <c r="K504" s="123">
        <f>I504*J504</f>
        <v>0</v>
      </c>
      <c r="L504" s="123">
        <f>K504+I504</f>
        <v>281.18399999999997</v>
      </c>
      <c r="M504" s="126">
        <f>L504*D504</f>
        <v>281.18399999999997</v>
      </c>
    </row>
    <row r="505" spans="1:13" ht="28.5">
      <c r="A505" s="169" t="s">
        <v>106</v>
      </c>
      <c r="B505" s="176" t="s">
        <v>107</v>
      </c>
      <c r="C505" s="181" t="s">
        <v>60</v>
      </c>
      <c r="D505" s="171">
        <v>0.3</v>
      </c>
      <c r="E505" s="133">
        <v>14.78</v>
      </c>
      <c r="F505" s="124"/>
      <c r="G505" s="137">
        <f t="shared" ref="G505:G510" si="112">E505*D505</f>
        <v>4.4339999999999993</v>
      </c>
      <c r="H505" s="134"/>
      <c r="I505" s="126"/>
      <c r="J505" s="125"/>
      <c r="K505" s="126"/>
      <c r="L505" s="126"/>
      <c r="M505" s="126"/>
    </row>
    <row r="506" spans="1:13">
      <c r="A506" s="169" t="s">
        <v>108</v>
      </c>
      <c r="B506" s="176" t="s">
        <v>109</v>
      </c>
      <c r="C506" s="176" t="s">
        <v>25</v>
      </c>
      <c r="D506" s="171">
        <v>2</v>
      </c>
      <c r="E506" s="133">
        <v>36</v>
      </c>
      <c r="F506" s="124"/>
      <c r="G506" s="137">
        <f t="shared" si="112"/>
        <v>72</v>
      </c>
      <c r="H506" s="134"/>
      <c r="I506" s="126"/>
      <c r="J506" s="125"/>
      <c r="K506" s="126"/>
      <c r="L506" s="126"/>
      <c r="M506" s="126"/>
    </row>
    <row r="507" spans="1:13">
      <c r="A507" s="169" t="s">
        <v>110</v>
      </c>
      <c r="B507" s="176" t="s">
        <v>111</v>
      </c>
      <c r="C507" s="176" t="s">
        <v>25</v>
      </c>
      <c r="D507" s="171">
        <v>2</v>
      </c>
      <c r="E507" s="133">
        <v>11</v>
      </c>
      <c r="F507" s="124"/>
      <c r="G507" s="137">
        <f t="shared" si="112"/>
        <v>22</v>
      </c>
      <c r="H507" s="134"/>
      <c r="I507" s="126"/>
      <c r="J507" s="125"/>
      <c r="K507" s="126"/>
      <c r="L507" s="126"/>
      <c r="M507" s="126"/>
    </row>
    <row r="508" spans="1:13">
      <c r="A508" s="169" t="s">
        <v>112</v>
      </c>
      <c r="B508" s="176" t="s">
        <v>113</v>
      </c>
      <c r="C508" s="176" t="s">
        <v>25</v>
      </c>
      <c r="D508" s="171">
        <v>1</v>
      </c>
      <c r="E508" s="133">
        <v>45</v>
      </c>
      <c r="F508" s="124"/>
      <c r="G508" s="137">
        <f t="shared" si="112"/>
        <v>45</v>
      </c>
      <c r="H508" s="134"/>
      <c r="I508" s="126"/>
      <c r="J508" s="125"/>
      <c r="K508" s="126"/>
      <c r="L508" s="126"/>
      <c r="M508" s="126"/>
    </row>
    <row r="509" spans="1:13">
      <c r="A509" s="143" t="s">
        <v>114</v>
      </c>
      <c r="B509" s="137" t="s">
        <v>70</v>
      </c>
      <c r="C509" s="123" t="s">
        <v>71</v>
      </c>
      <c r="D509" s="137">
        <v>0.125</v>
      </c>
      <c r="E509" s="138">
        <v>579</v>
      </c>
      <c r="F509" s="123"/>
      <c r="G509" s="137">
        <f t="shared" si="112"/>
        <v>72.375</v>
      </c>
      <c r="H509" s="136"/>
      <c r="I509" s="123"/>
      <c r="J509" s="135"/>
      <c r="K509" s="123"/>
      <c r="L509" s="123"/>
      <c r="M509" s="126"/>
    </row>
    <row r="510" spans="1:13">
      <c r="A510" s="143" t="s">
        <v>115</v>
      </c>
      <c r="B510" s="137" t="s">
        <v>73</v>
      </c>
      <c r="C510" s="123" t="s">
        <v>71</v>
      </c>
      <c r="D510" s="137">
        <v>0.125</v>
      </c>
      <c r="E510" s="138">
        <v>523</v>
      </c>
      <c r="F510" s="123"/>
      <c r="G510" s="137">
        <f t="shared" si="112"/>
        <v>65.375</v>
      </c>
      <c r="H510" s="136"/>
      <c r="I510" s="123"/>
      <c r="J510" s="135"/>
      <c r="K510" s="123"/>
      <c r="L510" s="123"/>
      <c r="M510" s="182"/>
    </row>
    <row r="511" spans="1:13">
      <c r="A511" s="169"/>
      <c r="B511" s="179"/>
      <c r="C511" s="179"/>
      <c r="D511" s="179"/>
      <c r="E511" s="179"/>
      <c r="F511" s="179"/>
      <c r="G511" s="179"/>
      <c r="H511" s="179"/>
      <c r="I511" s="179"/>
      <c r="J511" s="179"/>
      <c r="K511" s="179"/>
      <c r="L511" s="179"/>
      <c r="M511" s="133">
        <f>M504+2096.42</f>
        <v>2377.6040000000003</v>
      </c>
    </row>
    <row r="512" spans="1:13">
      <c r="A512" s="121">
        <v>4</v>
      </c>
      <c r="B512" s="123" t="s">
        <v>74</v>
      </c>
      <c r="C512" s="123"/>
      <c r="D512" s="123"/>
      <c r="E512" s="126"/>
      <c r="F512" s="134"/>
      <c r="G512" s="126"/>
      <c r="H512" s="134"/>
      <c r="I512" s="126"/>
      <c r="J512" s="135">
        <v>0.01</v>
      </c>
      <c r="K512" s="126"/>
      <c r="L512" s="126"/>
      <c r="M512" s="126">
        <f>M511*J512</f>
        <v>23.776040000000002</v>
      </c>
    </row>
    <row r="513" spans="1:13">
      <c r="A513" s="121"/>
      <c r="B513" s="123"/>
      <c r="C513" s="123"/>
      <c r="D513" s="123"/>
      <c r="E513" s="126"/>
      <c r="F513" s="134"/>
      <c r="G513" s="126"/>
      <c r="H513" s="134"/>
      <c r="I513" s="126"/>
      <c r="J513" s="135"/>
      <c r="K513" s="126"/>
      <c r="L513" s="126"/>
      <c r="M513" s="126">
        <f>SUM(M511:M512)</f>
        <v>2401.3800400000005</v>
      </c>
    </row>
    <row r="514" spans="1:13">
      <c r="A514" s="121">
        <v>5</v>
      </c>
      <c r="B514" s="123" t="s">
        <v>75</v>
      </c>
      <c r="C514" s="123"/>
      <c r="D514" s="123"/>
      <c r="E514" s="126"/>
      <c r="F514" s="134"/>
      <c r="G514" s="126"/>
      <c r="H514" s="134"/>
      <c r="I514" s="126"/>
      <c r="J514" s="135">
        <v>0.15</v>
      </c>
      <c r="K514" s="126"/>
      <c r="L514" s="126"/>
      <c r="M514" s="126">
        <f>M513*J514</f>
        <v>360.20700600000004</v>
      </c>
    </row>
    <row r="515" spans="1:13">
      <c r="A515" s="121"/>
      <c r="B515" s="123"/>
      <c r="C515" s="123"/>
      <c r="D515" s="123"/>
      <c r="E515" s="126"/>
      <c r="F515" s="134"/>
      <c r="G515" s="126"/>
      <c r="H515" s="134"/>
      <c r="I515" s="126"/>
      <c r="J515" s="135"/>
      <c r="K515" s="126"/>
      <c r="L515" s="126"/>
      <c r="M515" s="126">
        <f>SUM(M513:M514)</f>
        <v>2761.5870460000006</v>
      </c>
    </row>
    <row r="516" spans="1:13">
      <c r="A516" s="121">
        <v>6</v>
      </c>
      <c r="B516" s="123" t="s">
        <v>76</v>
      </c>
      <c r="C516" s="123"/>
      <c r="D516" s="123"/>
      <c r="E516" s="126"/>
      <c r="F516" s="134"/>
      <c r="G516" s="126"/>
      <c r="H516" s="134"/>
      <c r="I516" s="126"/>
      <c r="J516" s="135">
        <v>0.01</v>
      </c>
      <c r="K516" s="126"/>
      <c r="L516" s="126"/>
      <c r="M516" s="126">
        <f>M515*J516</f>
        <v>27.615870460000007</v>
      </c>
    </row>
    <row r="517" spans="1:13">
      <c r="A517" s="121"/>
      <c r="B517" s="123"/>
      <c r="C517" s="123"/>
      <c r="D517" s="123"/>
      <c r="E517" s="126"/>
      <c r="F517" s="134"/>
      <c r="G517" s="126"/>
      <c r="H517" s="134"/>
      <c r="I517" s="126"/>
      <c r="J517" s="135"/>
      <c r="K517" s="126"/>
      <c r="L517" s="126"/>
      <c r="M517" s="126">
        <f>SUM(M515:M516)</f>
        <v>2789.2029164600008</v>
      </c>
    </row>
    <row r="518" spans="1:13">
      <c r="A518" s="121">
        <v>7</v>
      </c>
      <c r="B518" s="123" t="s">
        <v>387</v>
      </c>
      <c r="C518" s="123"/>
      <c r="D518" s="123"/>
      <c r="E518" s="126"/>
      <c r="F518" s="134"/>
      <c r="G518" s="126"/>
      <c r="H518" s="134"/>
      <c r="I518" s="126"/>
      <c r="J518" s="136">
        <v>0.06</v>
      </c>
      <c r="K518" s="126"/>
      <c r="L518" s="126"/>
      <c r="M518" s="126">
        <f>M517*J518</f>
        <v>167.35217498760005</v>
      </c>
    </row>
    <row r="519" spans="1:13">
      <c r="A519" s="121"/>
      <c r="B519" s="123"/>
      <c r="C519" s="123"/>
      <c r="D519" s="123"/>
      <c r="E519" s="126"/>
      <c r="F519" s="134"/>
      <c r="G519" s="126"/>
      <c r="H519" s="134"/>
      <c r="I519" s="126"/>
      <c r="J519" s="125"/>
      <c r="K519" s="126"/>
      <c r="L519" s="126"/>
      <c r="M519" s="126">
        <f>SUM(M517:M518)</f>
        <v>2956.5550914476007</v>
      </c>
    </row>
    <row r="520" spans="1:13" ht="15">
      <c r="A520" s="121"/>
      <c r="B520" s="123" t="s">
        <v>78</v>
      </c>
      <c r="C520" s="123"/>
      <c r="D520" s="123"/>
      <c r="E520" s="126"/>
      <c r="F520" s="134"/>
      <c r="G520" s="126"/>
      <c r="H520" s="134"/>
      <c r="I520" s="126"/>
      <c r="J520" s="135"/>
      <c r="K520" s="126"/>
      <c r="L520" s="126"/>
      <c r="M520" s="139">
        <f>ROUND(M519,0)</f>
        <v>2957</v>
      </c>
    </row>
    <row r="521" spans="1:13" ht="15">
      <c r="A521" s="121"/>
      <c r="B521" s="137"/>
      <c r="C521" s="123"/>
      <c r="D521" s="123"/>
      <c r="E521" s="126"/>
      <c r="F521" s="134"/>
      <c r="G521" s="126"/>
      <c r="H521" s="134"/>
      <c r="I521" s="126"/>
      <c r="J521" s="134"/>
      <c r="K521" s="126"/>
      <c r="L521" s="126"/>
      <c r="M521" s="139"/>
    </row>
    <row r="522" spans="1:13" ht="15">
      <c r="A522" s="137"/>
      <c r="B522" s="123" t="s">
        <v>79</v>
      </c>
      <c r="C522" s="137"/>
      <c r="D522" s="137"/>
      <c r="E522" s="137"/>
      <c r="F522" s="137"/>
      <c r="G522" s="137"/>
      <c r="H522" s="137"/>
      <c r="I522" s="137"/>
      <c r="J522" s="137"/>
      <c r="K522" s="137"/>
      <c r="L522" s="137"/>
      <c r="M522" s="139">
        <f>M520</f>
        <v>2957</v>
      </c>
    </row>
    <row r="523" spans="1:13" ht="15">
      <c r="A523" s="137"/>
      <c r="B523" s="123"/>
      <c r="C523" s="137"/>
      <c r="D523" s="137"/>
      <c r="E523" s="137"/>
      <c r="F523" s="137"/>
      <c r="G523" s="137"/>
      <c r="H523" s="137"/>
      <c r="I523" s="137"/>
      <c r="J523" s="137"/>
      <c r="K523" s="137"/>
      <c r="L523" s="137"/>
      <c r="M523" s="139"/>
    </row>
    <row r="524" spans="1:13" ht="15">
      <c r="A524" s="387" t="s">
        <v>432</v>
      </c>
      <c r="B524" s="387"/>
      <c r="C524" s="387"/>
      <c r="D524" s="387"/>
      <c r="E524" s="387"/>
      <c r="F524" s="387"/>
      <c r="G524" s="387"/>
      <c r="H524" s="387"/>
      <c r="I524" s="387"/>
      <c r="J524" s="387"/>
      <c r="K524" s="387"/>
      <c r="L524" s="387"/>
      <c r="M524" s="387"/>
    </row>
    <row r="525" spans="1:13" ht="28.5">
      <c r="A525" s="121"/>
      <c r="B525" s="74" t="s">
        <v>220</v>
      </c>
      <c r="C525" s="157"/>
      <c r="D525" s="157"/>
      <c r="E525" s="157"/>
      <c r="F525" s="157"/>
      <c r="G525" s="157"/>
      <c r="H525" s="157"/>
      <c r="I525" s="157"/>
      <c r="J525" s="157"/>
      <c r="K525" s="157"/>
      <c r="L525" s="157"/>
      <c r="M525" s="166"/>
    </row>
    <row r="526" spans="1:13" ht="15">
      <c r="A526" s="121"/>
      <c r="B526" s="141" t="s">
        <v>88</v>
      </c>
      <c r="C526" s="157"/>
      <c r="D526" s="157"/>
      <c r="E526" s="157"/>
      <c r="F526" s="157"/>
      <c r="G526" s="157"/>
      <c r="H526" s="157"/>
      <c r="I526" s="157"/>
      <c r="J526" s="157"/>
      <c r="K526" s="157"/>
      <c r="L526" s="157"/>
      <c r="M526" s="166"/>
    </row>
    <row r="527" spans="1:13" ht="15">
      <c r="A527" s="167" t="s">
        <v>47</v>
      </c>
      <c r="B527" s="168" t="s">
        <v>48</v>
      </c>
      <c r="C527" s="168" t="s">
        <v>49</v>
      </c>
      <c r="D527" s="168" t="s">
        <v>100</v>
      </c>
      <c r="E527" s="168" t="s">
        <v>51</v>
      </c>
      <c r="F527" s="168" t="s">
        <v>52</v>
      </c>
      <c r="G527" s="168" t="s">
        <v>101</v>
      </c>
      <c r="H527" s="168" t="s">
        <v>54</v>
      </c>
      <c r="I527" s="168" t="s">
        <v>102</v>
      </c>
      <c r="J527" s="168" t="s">
        <v>56</v>
      </c>
      <c r="K527" s="168" t="s">
        <v>103</v>
      </c>
      <c r="L527" s="168" t="s">
        <v>104</v>
      </c>
      <c r="M527" s="168" t="s">
        <v>105</v>
      </c>
    </row>
    <row r="528" spans="1:13" ht="28.5">
      <c r="A528" s="169">
        <v>1</v>
      </c>
      <c r="B528" s="74" t="s">
        <v>220</v>
      </c>
      <c r="C528" s="170"/>
      <c r="D528" s="171">
        <v>1</v>
      </c>
      <c r="E528" s="172">
        <v>27550</v>
      </c>
      <c r="F528" s="173">
        <v>0.3</v>
      </c>
      <c r="G528" s="172">
        <f>E528-(E528*F528)</f>
        <v>19285</v>
      </c>
      <c r="H528" s="174"/>
      <c r="I528" s="172">
        <f>G528+(G528*H528)</f>
        <v>19285</v>
      </c>
      <c r="J528" s="174"/>
      <c r="K528" s="172"/>
      <c r="L528" s="172">
        <f>K528+I528</f>
        <v>19285</v>
      </c>
      <c r="M528" s="175">
        <f>L528*D528</f>
        <v>19285</v>
      </c>
    </row>
    <row r="529" spans="1:13" ht="15">
      <c r="A529" s="169"/>
      <c r="B529" s="176"/>
      <c r="C529" s="170"/>
      <c r="D529" s="171"/>
      <c r="E529" s="172"/>
      <c r="F529" s="177"/>
      <c r="G529" s="172"/>
      <c r="H529" s="174"/>
      <c r="I529" s="172"/>
      <c r="J529" s="174"/>
      <c r="K529" s="172"/>
      <c r="L529" s="172"/>
      <c r="M529" s="175"/>
    </row>
    <row r="530" spans="1:13">
      <c r="A530" s="169"/>
      <c r="B530" s="178" t="s">
        <v>67</v>
      </c>
      <c r="C530" s="179"/>
      <c r="D530" s="171"/>
      <c r="E530" s="171"/>
      <c r="F530" s="171"/>
      <c r="G530" s="171"/>
      <c r="H530" s="171"/>
      <c r="I530" s="171"/>
      <c r="J530" s="171"/>
      <c r="K530" s="171"/>
      <c r="L530" s="171"/>
      <c r="M530" s="175">
        <f>SUM(M528:M529)</f>
        <v>19285</v>
      </c>
    </row>
    <row r="531" spans="1:13">
      <c r="A531" s="169">
        <v>2</v>
      </c>
      <c r="B531" s="179" t="s">
        <v>68</v>
      </c>
      <c r="C531" s="179"/>
      <c r="D531" s="171"/>
      <c r="E531" s="180"/>
      <c r="F531" s="180"/>
      <c r="G531" s="180"/>
      <c r="H531" s="180"/>
      <c r="I531" s="180"/>
      <c r="J531" s="180">
        <v>0.02</v>
      </c>
      <c r="K531" s="180"/>
      <c r="L531" s="180"/>
      <c r="M531" s="175">
        <f>M530*J531</f>
        <v>385.7</v>
      </c>
    </row>
    <row r="532" spans="1:13">
      <c r="A532" s="169"/>
      <c r="B532" s="179"/>
      <c r="C532" s="179"/>
      <c r="D532" s="171"/>
      <c r="E532" s="171"/>
      <c r="F532" s="171"/>
      <c r="G532" s="171"/>
      <c r="H532" s="171"/>
      <c r="I532" s="171"/>
      <c r="J532" s="171"/>
      <c r="K532" s="171"/>
      <c r="L532" s="171"/>
      <c r="M532" s="175">
        <f>SUM(M530:M531)</f>
        <v>19670.7</v>
      </c>
    </row>
    <row r="533" spans="1:13">
      <c r="A533" s="143">
        <v>3</v>
      </c>
      <c r="B533" s="123" t="s">
        <v>69</v>
      </c>
      <c r="C533" s="123"/>
      <c r="D533" s="123">
        <v>1</v>
      </c>
      <c r="E533" s="123"/>
      <c r="F533" s="124"/>
      <c r="G533" s="126">
        <f>SUM(G534:G539)</f>
        <v>281.18399999999997</v>
      </c>
      <c r="H533" s="136"/>
      <c r="I533" s="126">
        <f>G533+(G533*H533)</f>
        <v>281.18399999999997</v>
      </c>
      <c r="J533" s="135"/>
      <c r="K533" s="123">
        <f>I533*J533</f>
        <v>0</v>
      </c>
      <c r="L533" s="123">
        <f>K533+I533</f>
        <v>281.18399999999997</v>
      </c>
      <c r="M533" s="126">
        <f>L533*D533</f>
        <v>281.18399999999997</v>
      </c>
    </row>
    <row r="534" spans="1:13" ht="28.5">
      <c r="A534" s="169" t="s">
        <v>106</v>
      </c>
      <c r="B534" s="176" t="s">
        <v>107</v>
      </c>
      <c r="C534" s="181" t="s">
        <v>60</v>
      </c>
      <c r="D534" s="171">
        <v>0.3</v>
      </c>
      <c r="E534" s="133">
        <v>14.78</v>
      </c>
      <c r="F534" s="124"/>
      <c r="G534" s="137">
        <f t="shared" ref="G534:G539" si="113">E534*D534</f>
        <v>4.4339999999999993</v>
      </c>
      <c r="H534" s="134"/>
      <c r="I534" s="126"/>
      <c r="J534" s="125"/>
      <c r="K534" s="126"/>
      <c r="L534" s="126"/>
      <c r="M534" s="126"/>
    </row>
    <row r="535" spans="1:13">
      <c r="A535" s="169" t="s">
        <v>108</v>
      </c>
      <c r="B535" s="176" t="s">
        <v>109</v>
      </c>
      <c r="C535" s="176" t="s">
        <v>25</v>
      </c>
      <c r="D535" s="171">
        <v>2</v>
      </c>
      <c r="E535" s="133">
        <v>36</v>
      </c>
      <c r="F535" s="124"/>
      <c r="G535" s="137">
        <f t="shared" si="113"/>
        <v>72</v>
      </c>
      <c r="H535" s="134"/>
      <c r="I535" s="126"/>
      <c r="J535" s="125"/>
      <c r="K535" s="126"/>
      <c r="L535" s="126"/>
      <c r="M535" s="126"/>
    </row>
    <row r="536" spans="1:13">
      <c r="A536" s="169" t="s">
        <v>110</v>
      </c>
      <c r="B536" s="176" t="s">
        <v>111</v>
      </c>
      <c r="C536" s="176" t="s">
        <v>25</v>
      </c>
      <c r="D536" s="171">
        <v>2</v>
      </c>
      <c r="E536" s="133">
        <v>11</v>
      </c>
      <c r="F536" s="124"/>
      <c r="G536" s="137">
        <f t="shared" si="113"/>
        <v>22</v>
      </c>
      <c r="H536" s="134"/>
      <c r="I536" s="126"/>
      <c r="J536" s="125"/>
      <c r="K536" s="126"/>
      <c r="L536" s="126"/>
      <c r="M536" s="126"/>
    </row>
    <row r="537" spans="1:13">
      <c r="A537" s="169" t="s">
        <v>112</v>
      </c>
      <c r="B537" s="176" t="s">
        <v>113</v>
      </c>
      <c r="C537" s="176" t="s">
        <v>25</v>
      </c>
      <c r="D537" s="171">
        <v>1</v>
      </c>
      <c r="E537" s="133">
        <v>45</v>
      </c>
      <c r="F537" s="124"/>
      <c r="G537" s="137">
        <f t="shared" si="113"/>
        <v>45</v>
      </c>
      <c r="H537" s="134"/>
      <c r="I537" s="126"/>
      <c r="J537" s="125"/>
      <c r="K537" s="126"/>
      <c r="L537" s="126"/>
      <c r="M537" s="126"/>
    </row>
    <row r="538" spans="1:13">
      <c r="A538" s="143" t="s">
        <v>114</v>
      </c>
      <c r="B538" s="137" t="s">
        <v>70</v>
      </c>
      <c r="C538" s="123" t="s">
        <v>71</v>
      </c>
      <c r="D538" s="137">
        <v>0.125</v>
      </c>
      <c r="E538" s="138">
        <v>579</v>
      </c>
      <c r="F538" s="123"/>
      <c r="G538" s="137">
        <f t="shared" si="113"/>
        <v>72.375</v>
      </c>
      <c r="H538" s="136"/>
      <c r="I538" s="123"/>
      <c r="J538" s="135"/>
      <c r="K538" s="123"/>
      <c r="L538" s="123"/>
      <c r="M538" s="126"/>
    </row>
    <row r="539" spans="1:13">
      <c r="A539" s="143" t="s">
        <v>115</v>
      </c>
      <c r="B539" s="137" t="s">
        <v>73</v>
      </c>
      <c r="C539" s="123" t="s">
        <v>71</v>
      </c>
      <c r="D539" s="137">
        <v>0.125</v>
      </c>
      <c r="E539" s="138">
        <v>523</v>
      </c>
      <c r="F539" s="123"/>
      <c r="G539" s="137">
        <f t="shared" si="113"/>
        <v>65.375</v>
      </c>
      <c r="H539" s="136"/>
      <c r="I539" s="123"/>
      <c r="J539" s="135"/>
      <c r="K539" s="123"/>
      <c r="L539" s="123"/>
      <c r="M539" s="182"/>
    </row>
    <row r="540" spans="1:13">
      <c r="A540" s="169"/>
      <c r="B540" s="179"/>
      <c r="C540" s="179"/>
      <c r="D540" s="179"/>
      <c r="E540" s="179"/>
      <c r="F540" s="179"/>
      <c r="G540" s="179"/>
      <c r="H540" s="179"/>
      <c r="I540" s="179"/>
      <c r="J540" s="179"/>
      <c r="K540" s="179"/>
      <c r="L540" s="179"/>
      <c r="M540" s="175">
        <f>SUM(M532:M539)</f>
        <v>19951.884000000002</v>
      </c>
    </row>
    <row r="541" spans="1:13">
      <c r="A541" s="121">
        <v>4</v>
      </c>
      <c r="B541" s="123" t="s">
        <v>74</v>
      </c>
      <c r="C541" s="123"/>
      <c r="D541" s="123"/>
      <c r="E541" s="126"/>
      <c r="F541" s="134"/>
      <c r="G541" s="126"/>
      <c r="H541" s="134"/>
      <c r="I541" s="126"/>
      <c r="J541" s="135">
        <v>0.01</v>
      </c>
      <c r="K541" s="126"/>
      <c r="L541" s="126"/>
      <c r="M541" s="126">
        <f>M540*J541</f>
        <v>199.51884000000001</v>
      </c>
    </row>
    <row r="542" spans="1:13">
      <c r="A542" s="121"/>
      <c r="B542" s="123"/>
      <c r="C542" s="123"/>
      <c r="D542" s="123"/>
      <c r="E542" s="126"/>
      <c r="F542" s="134"/>
      <c r="G542" s="126"/>
      <c r="H542" s="134"/>
      <c r="I542" s="126"/>
      <c r="J542" s="135"/>
      <c r="K542" s="126"/>
      <c r="L542" s="126"/>
      <c r="M542" s="126">
        <f>SUM(M540:M541)</f>
        <v>20151.402840000002</v>
      </c>
    </row>
    <row r="543" spans="1:13">
      <c r="A543" s="121">
        <v>5</v>
      </c>
      <c r="B543" s="123" t="s">
        <v>75</v>
      </c>
      <c r="C543" s="123"/>
      <c r="D543" s="123"/>
      <c r="E543" s="126"/>
      <c r="F543" s="134"/>
      <c r="G543" s="126"/>
      <c r="H543" s="134"/>
      <c r="I543" s="126"/>
      <c r="J543" s="135">
        <v>0.15</v>
      </c>
      <c r="K543" s="126"/>
      <c r="L543" s="126"/>
      <c r="M543" s="126">
        <f>M542*J543</f>
        <v>3022.7104260000001</v>
      </c>
    </row>
    <row r="544" spans="1:13">
      <c r="A544" s="121"/>
      <c r="B544" s="123"/>
      <c r="C544" s="123"/>
      <c r="D544" s="123"/>
      <c r="E544" s="126"/>
      <c r="F544" s="134"/>
      <c r="G544" s="126"/>
      <c r="H544" s="134"/>
      <c r="I544" s="126"/>
      <c r="J544" s="135"/>
      <c r="K544" s="126"/>
      <c r="L544" s="126"/>
      <c r="M544" s="126">
        <f>SUM(M542:M543)</f>
        <v>23174.113266000004</v>
      </c>
    </row>
    <row r="545" spans="1:13">
      <c r="A545" s="121">
        <v>6</v>
      </c>
      <c r="B545" s="123" t="s">
        <v>76</v>
      </c>
      <c r="C545" s="123"/>
      <c r="D545" s="123"/>
      <c r="E545" s="126"/>
      <c r="F545" s="134"/>
      <c r="G545" s="126"/>
      <c r="H545" s="134"/>
      <c r="I545" s="126"/>
      <c r="J545" s="135">
        <v>0.01</v>
      </c>
      <c r="K545" s="126"/>
      <c r="L545" s="126"/>
      <c r="M545" s="126">
        <f>M544*J545</f>
        <v>231.74113266000003</v>
      </c>
    </row>
    <row r="546" spans="1:13">
      <c r="A546" s="121"/>
      <c r="B546" s="123"/>
      <c r="C546" s="123"/>
      <c r="D546" s="123"/>
      <c r="E546" s="126"/>
      <c r="F546" s="134"/>
      <c r="G546" s="126"/>
      <c r="H546" s="134"/>
      <c r="I546" s="126"/>
      <c r="J546" s="135"/>
      <c r="K546" s="126"/>
      <c r="L546" s="126"/>
      <c r="M546" s="126">
        <f>SUM(M544:M545)</f>
        <v>23405.854398660005</v>
      </c>
    </row>
    <row r="547" spans="1:13">
      <c r="A547" s="121">
        <v>7</v>
      </c>
      <c r="B547" s="123" t="s">
        <v>387</v>
      </c>
      <c r="C547" s="123"/>
      <c r="D547" s="123"/>
      <c r="E547" s="126"/>
      <c r="F547" s="134"/>
      <c r="G547" s="126"/>
      <c r="H547" s="134"/>
      <c r="I547" s="126"/>
      <c r="J547" s="136">
        <v>0.06</v>
      </c>
      <c r="K547" s="126"/>
      <c r="L547" s="126"/>
      <c r="M547" s="126">
        <f>M546*J547</f>
        <v>1404.3512639196003</v>
      </c>
    </row>
    <row r="548" spans="1:13">
      <c r="A548" s="121"/>
      <c r="B548" s="123"/>
      <c r="C548" s="123"/>
      <c r="D548" s="123"/>
      <c r="E548" s="126"/>
      <c r="F548" s="134"/>
      <c r="G548" s="126"/>
      <c r="H548" s="134"/>
      <c r="I548" s="126"/>
      <c r="J548" s="125"/>
      <c r="K548" s="126"/>
      <c r="L548" s="126"/>
      <c r="M548" s="126">
        <f>SUM(M546:M547)</f>
        <v>24810.205662579607</v>
      </c>
    </row>
    <row r="549" spans="1:13" ht="15">
      <c r="A549" s="121"/>
      <c r="B549" s="123" t="s">
        <v>78</v>
      </c>
      <c r="C549" s="123"/>
      <c r="D549" s="123"/>
      <c r="E549" s="126"/>
      <c r="F549" s="134"/>
      <c r="G549" s="126"/>
      <c r="H549" s="134"/>
      <c r="I549" s="126"/>
      <c r="J549" s="135"/>
      <c r="K549" s="126"/>
      <c r="L549" s="126"/>
      <c r="M549" s="139">
        <f>ROUND(M548,0)</f>
        <v>24810</v>
      </c>
    </row>
    <row r="550" spans="1:13" ht="15">
      <c r="A550" s="121"/>
      <c r="B550" s="137"/>
      <c r="C550" s="123"/>
      <c r="D550" s="123"/>
      <c r="E550" s="126"/>
      <c r="F550" s="134"/>
      <c r="G550" s="126"/>
      <c r="H550" s="134"/>
      <c r="I550" s="126"/>
      <c r="J550" s="134"/>
      <c r="K550" s="126"/>
      <c r="L550" s="126"/>
      <c r="M550" s="139"/>
    </row>
    <row r="551" spans="1:13" ht="15">
      <c r="A551" s="137"/>
      <c r="B551" s="123" t="s">
        <v>79</v>
      </c>
      <c r="C551" s="137"/>
      <c r="D551" s="137"/>
      <c r="E551" s="137"/>
      <c r="F551" s="137"/>
      <c r="G551" s="137"/>
      <c r="H551" s="137"/>
      <c r="I551" s="137"/>
      <c r="J551" s="137"/>
      <c r="K551" s="137"/>
      <c r="L551" s="137"/>
      <c r="M551" s="139">
        <f>M549</f>
        <v>24810</v>
      </c>
    </row>
    <row r="552" spans="1:13" ht="15">
      <c r="A552" s="137"/>
      <c r="B552" s="123"/>
      <c r="C552" s="137"/>
      <c r="D552" s="137"/>
      <c r="E552" s="137"/>
      <c r="F552" s="137"/>
      <c r="G552" s="137"/>
      <c r="H552" s="137"/>
      <c r="I552" s="137"/>
      <c r="J552" s="137"/>
      <c r="K552" s="137"/>
      <c r="L552" s="137"/>
      <c r="M552" s="139"/>
    </row>
    <row r="553" spans="1:13" ht="15">
      <c r="A553" s="387" t="s">
        <v>432</v>
      </c>
      <c r="B553" s="387"/>
      <c r="C553" s="387"/>
      <c r="D553" s="387"/>
      <c r="E553" s="387"/>
      <c r="F553" s="387"/>
      <c r="G553" s="387"/>
      <c r="H553" s="387"/>
      <c r="I553" s="387"/>
      <c r="J553" s="387"/>
      <c r="K553" s="387"/>
      <c r="L553" s="387"/>
      <c r="M553" s="387"/>
    </row>
    <row r="554" spans="1:13" ht="15">
      <c r="A554" s="120"/>
      <c r="B554" s="120"/>
      <c r="C554" s="120"/>
      <c r="D554" s="120"/>
      <c r="E554" s="120"/>
      <c r="F554" s="120"/>
      <c r="G554" s="120"/>
      <c r="H554" s="120"/>
      <c r="I554" s="120"/>
      <c r="J554" s="120"/>
      <c r="K554" s="120"/>
      <c r="L554" s="120"/>
      <c r="M554" s="120"/>
    </row>
    <row r="555" spans="1:13" ht="15">
      <c r="A555" s="148"/>
      <c r="B555" s="165" t="s">
        <v>6</v>
      </c>
      <c r="C555" s="120"/>
      <c r="D555" s="120"/>
      <c r="E555" s="120"/>
      <c r="F555" s="120"/>
      <c r="G555" s="120"/>
      <c r="H555" s="120"/>
      <c r="I555" s="120"/>
      <c r="J555" s="120"/>
      <c r="K555" s="120"/>
      <c r="L555" s="120"/>
      <c r="M555" s="120"/>
    </row>
    <row r="556" spans="1:13" ht="42.75">
      <c r="A556" s="120"/>
      <c r="B556" s="73" t="s">
        <v>7</v>
      </c>
      <c r="C556" s="120"/>
      <c r="D556" s="120"/>
      <c r="E556" s="120"/>
      <c r="F556" s="120"/>
      <c r="G556" s="120"/>
      <c r="H556" s="120"/>
      <c r="I556" s="120"/>
      <c r="J556" s="120"/>
      <c r="K556" s="120"/>
      <c r="L556" s="120"/>
      <c r="M556" s="120"/>
    </row>
    <row r="557" spans="1:13" ht="15">
      <c r="A557" s="121"/>
      <c r="B557" s="141" t="s">
        <v>88</v>
      </c>
      <c r="C557" s="123"/>
      <c r="D557" s="123"/>
      <c r="E557" s="123"/>
      <c r="F557" s="123"/>
      <c r="G557" s="123"/>
      <c r="H557" s="123"/>
      <c r="I557" s="123"/>
      <c r="J557" s="123"/>
      <c r="K557" s="123"/>
      <c r="L557" s="123"/>
      <c r="M557" s="123"/>
    </row>
    <row r="558" spans="1:13" ht="15">
      <c r="A558" s="167" t="s">
        <v>47</v>
      </c>
      <c r="B558" s="168" t="s">
        <v>48</v>
      </c>
      <c r="C558" s="168" t="s">
        <v>49</v>
      </c>
      <c r="D558" s="168" t="s">
        <v>100</v>
      </c>
      <c r="E558" s="168" t="s">
        <v>51</v>
      </c>
      <c r="F558" s="168" t="s">
        <v>52</v>
      </c>
      <c r="G558" s="168" t="s">
        <v>101</v>
      </c>
      <c r="H558" s="168" t="s">
        <v>54</v>
      </c>
      <c r="I558" s="168" t="s">
        <v>102</v>
      </c>
      <c r="J558" s="168" t="s">
        <v>56</v>
      </c>
      <c r="K558" s="168" t="s">
        <v>103</v>
      </c>
      <c r="L558" s="168" t="s">
        <v>104</v>
      </c>
      <c r="M558" s="168" t="s">
        <v>105</v>
      </c>
    </row>
    <row r="559" spans="1:13">
      <c r="A559" s="121">
        <v>1</v>
      </c>
      <c r="B559" s="123" t="s">
        <v>120</v>
      </c>
      <c r="C559" s="123"/>
      <c r="D559" s="171">
        <v>1</v>
      </c>
      <c r="E559" s="172">
        <f>'BASIC RATES'!D80</f>
        <v>2275</v>
      </c>
      <c r="F559" s="173">
        <v>0.2</v>
      </c>
      <c r="G559" s="172">
        <f>E559-(E559*F559)</f>
        <v>1820</v>
      </c>
      <c r="H559" s="174"/>
      <c r="I559" s="172">
        <f>G559+(G559*H559)</f>
        <v>1820</v>
      </c>
      <c r="J559" s="174"/>
      <c r="K559" s="172"/>
      <c r="L559" s="172">
        <f>K559+I559</f>
        <v>1820</v>
      </c>
      <c r="M559" s="175">
        <f>L559*D559</f>
        <v>1820</v>
      </c>
    </row>
    <row r="560" spans="1:13">
      <c r="A560" s="121"/>
      <c r="B560" s="123"/>
      <c r="C560" s="123"/>
      <c r="D560" s="184"/>
      <c r="E560" s="184"/>
      <c r="F560" s="184"/>
      <c r="G560" s="184"/>
      <c r="H560" s="184"/>
      <c r="I560" s="184"/>
      <c r="J560" s="184"/>
      <c r="K560" s="184"/>
      <c r="L560" s="184"/>
      <c r="M560" s="126"/>
    </row>
    <row r="561" spans="1:13">
      <c r="A561" s="121"/>
      <c r="B561" s="123" t="s">
        <v>67</v>
      </c>
      <c r="C561" s="123"/>
      <c r="D561" s="184"/>
      <c r="E561" s="184"/>
      <c r="F561" s="184"/>
      <c r="G561" s="184"/>
      <c r="H561" s="184"/>
      <c r="I561" s="184"/>
      <c r="J561" s="185"/>
      <c r="K561" s="184"/>
      <c r="L561" s="184"/>
      <c r="M561" s="126">
        <f>SUM(M559:M560)</f>
        <v>1820</v>
      </c>
    </row>
    <row r="562" spans="1:13">
      <c r="A562" s="121">
        <v>2</v>
      </c>
      <c r="B562" s="123" t="s">
        <v>68</v>
      </c>
      <c r="C562" s="123"/>
      <c r="D562" s="184"/>
      <c r="E562" s="184"/>
      <c r="F562" s="184"/>
      <c r="G562" s="184"/>
      <c r="H562" s="184"/>
      <c r="I562" s="184"/>
      <c r="J562" s="185">
        <v>0.02</v>
      </c>
      <c r="K562" s="184"/>
      <c r="L562" s="184"/>
      <c r="M562" s="126">
        <f>M561*J562</f>
        <v>36.4</v>
      </c>
    </row>
    <row r="563" spans="1:13">
      <c r="A563" s="121"/>
      <c r="B563" s="123"/>
      <c r="C563" s="123"/>
      <c r="D563" s="184"/>
      <c r="E563" s="184"/>
      <c r="F563" s="184"/>
      <c r="G563" s="184"/>
      <c r="H563" s="184"/>
      <c r="I563" s="184"/>
      <c r="J563" s="184"/>
      <c r="K563" s="184"/>
      <c r="L563" s="184"/>
      <c r="M563" s="126">
        <f>SUM(M561:M562)</f>
        <v>1856.4</v>
      </c>
    </row>
    <row r="564" spans="1:13">
      <c r="A564" s="121">
        <v>3</v>
      </c>
      <c r="B564" s="123" t="s">
        <v>69</v>
      </c>
      <c r="C564" s="123"/>
      <c r="D564" s="184">
        <v>1</v>
      </c>
      <c r="E564" s="184"/>
      <c r="F564" s="184"/>
      <c r="G564" s="184">
        <f>G567/8</f>
        <v>137.75</v>
      </c>
      <c r="H564" s="186"/>
      <c r="I564" s="184">
        <f>G564+(G564*H564)</f>
        <v>137.75</v>
      </c>
      <c r="J564" s="184"/>
      <c r="K564" s="184">
        <f>I564*J564</f>
        <v>0</v>
      </c>
      <c r="L564" s="184">
        <f>K564+I564</f>
        <v>137.75</v>
      </c>
      <c r="M564" s="126">
        <f>L564*D564</f>
        <v>137.75</v>
      </c>
    </row>
    <row r="565" spans="1:13">
      <c r="A565" s="121"/>
      <c r="B565" s="123" t="s">
        <v>70</v>
      </c>
      <c r="C565" s="123" t="s">
        <v>71</v>
      </c>
      <c r="D565" s="184">
        <v>1</v>
      </c>
      <c r="E565" s="187">
        <v>579</v>
      </c>
      <c r="F565" s="184"/>
      <c r="G565" s="184">
        <f>E565*D565</f>
        <v>579</v>
      </c>
      <c r="H565" s="184"/>
      <c r="I565" s="184"/>
      <c r="J565" s="184"/>
      <c r="K565" s="184"/>
      <c r="L565" s="184"/>
      <c r="M565" s="126"/>
    </row>
    <row r="566" spans="1:13">
      <c r="A566" s="121"/>
      <c r="B566" s="123" t="s">
        <v>73</v>
      </c>
      <c r="C566" s="123" t="s">
        <v>71</v>
      </c>
      <c r="D566" s="184">
        <v>1</v>
      </c>
      <c r="E566" s="187">
        <v>523</v>
      </c>
      <c r="F566" s="184"/>
      <c r="G566" s="184">
        <f>E566*D566</f>
        <v>523</v>
      </c>
      <c r="H566" s="184"/>
      <c r="I566" s="184"/>
      <c r="J566" s="184"/>
      <c r="K566" s="184"/>
      <c r="L566" s="184"/>
      <c r="M566" s="126"/>
    </row>
    <row r="567" spans="1:13">
      <c r="A567" s="121"/>
      <c r="B567" s="123"/>
      <c r="C567" s="123"/>
      <c r="D567" s="184"/>
      <c r="E567" s="184"/>
      <c r="F567" s="184"/>
      <c r="G567" s="184">
        <f>SUM(G565:G566)</f>
        <v>1102</v>
      </c>
      <c r="H567" s="184"/>
      <c r="I567" s="184"/>
      <c r="J567" s="184"/>
      <c r="K567" s="184"/>
      <c r="L567" s="184"/>
      <c r="M567" s="126"/>
    </row>
    <row r="568" spans="1:13">
      <c r="A568" s="121"/>
      <c r="B568" s="123"/>
      <c r="C568" s="123"/>
      <c r="D568" s="123"/>
      <c r="E568" s="123"/>
      <c r="F568" s="123"/>
      <c r="G568" s="123"/>
      <c r="H568" s="123"/>
      <c r="I568" s="123"/>
      <c r="J568" s="123"/>
      <c r="K568" s="123"/>
      <c r="L568" s="123"/>
      <c r="M568" s="126">
        <f>M563+M564</f>
        <v>1994.15</v>
      </c>
    </row>
    <row r="569" spans="1:13">
      <c r="A569" s="121">
        <v>4</v>
      </c>
      <c r="B569" s="123" t="s">
        <v>74</v>
      </c>
      <c r="C569" s="123"/>
      <c r="D569" s="123"/>
      <c r="E569" s="126"/>
      <c r="F569" s="134"/>
      <c r="G569" s="126"/>
      <c r="H569" s="134"/>
      <c r="I569" s="126"/>
      <c r="J569" s="135">
        <v>0.01</v>
      </c>
      <c r="K569" s="126"/>
      <c r="L569" s="126"/>
      <c r="M569" s="126">
        <f>M568*J569</f>
        <v>19.941500000000001</v>
      </c>
    </row>
    <row r="570" spans="1:13">
      <c r="A570" s="121"/>
      <c r="B570" s="123"/>
      <c r="C570" s="123"/>
      <c r="D570" s="123"/>
      <c r="E570" s="126"/>
      <c r="F570" s="134"/>
      <c r="G570" s="126"/>
      <c r="H570" s="134"/>
      <c r="I570" s="126"/>
      <c r="J570" s="135"/>
      <c r="K570" s="126"/>
      <c r="L570" s="126"/>
      <c r="M570" s="126">
        <f>SUM(M568:M569)</f>
        <v>2014.0915</v>
      </c>
    </row>
    <row r="571" spans="1:13">
      <c r="A571" s="121">
        <v>5</v>
      </c>
      <c r="B571" s="123" t="s">
        <v>75</v>
      </c>
      <c r="C571" s="123"/>
      <c r="D571" s="123"/>
      <c r="E571" s="126"/>
      <c r="F571" s="134"/>
      <c r="G571" s="126"/>
      <c r="H571" s="134"/>
      <c r="I571" s="126"/>
      <c r="J571" s="135">
        <v>0.15</v>
      </c>
      <c r="K571" s="126"/>
      <c r="L571" s="126"/>
      <c r="M571" s="126">
        <f>M570*J571</f>
        <v>302.11372499999999</v>
      </c>
    </row>
    <row r="572" spans="1:13">
      <c r="A572" s="121"/>
      <c r="B572" s="123"/>
      <c r="C572" s="123"/>
      <c r="D572" s="123"/>
      <c r="E572" s="126"/>
      <c r="F572" s="134"/>
      <c r="G572" s="126"/>
      <c r="H572" s="134"/>
      <c r="I572" s="126"/>
      <c r="J572" s="135"/>
      <c r="K572" s="126"/>
      <c r="L572" s="126"/>
      <c r="M572" s="126">
        <f>SUM(M570:M571)</f>
        <v>2316.2052250000002</v>
      </c>
    </row>
    <row r="573" spans="1:13">
      <c r="A573" s="121">
        <v>6</v>
      </c>
      <c r="B573" s="123" t="s">
        <v>76</v>
      </c>
      <c r="C573" s="123"/>
      <c r="D573" s="123"/>
      <c r="E573" s="126"/>
      <c r="F573" s="134"/>
      <c r="G573" s="126"/>
      <c r="H573" s="134"/>
      <c r="I573" s="126"/>
      <c r="J573" s="135">
        <v>0.01</v>
      </c>
      <c r="K573" s="126"/>
      <c r="L573" s="126"/>
      <c r="M573" s="126">
        <f>M572*J573</f>
        <v>23.162052250000002</v>
      </c>
    </row>
    <row r="574" spans="1:13">
      <c r="A574" s="121"/>
      <c r="B574" s="123"/>
      <c r="C574" s="123"/>
      <c r="D574" s="123"/>
      <c r="E574" s="126"/>
      <c r="F574" s="134"/>
      <c r="G574" s="126"/>
      <c r="H574" s="134"/>
      <c r="I574" s="126"/>
      <c r="J574" s="135"/>
      <c r="K574" s="126"/>
      <c r="L574" s="126"/>
      <c r="M574" s="126">
        <f>SUM(M572:M573)</f>
        <v>2339.3672772500004</v>
      </c>
    </row>
    <row r="575" spans="1:13">
      <c r="A575" s="121">
        <v>7</v>
      </c>
      <c r="B575" s="123" t="s">
        <v>387</v>
      </c>
      <c r="C575" s="123"/>
      <c r="D575" s="123"/>
      <c r="E575" s="126"/>
      <c r="F575" s="134"/>
      <c r="G575" s="126"/>
      <c r="H575" s="134"/>
      <c r="I575" s="126"/>
      <c r="J575" s="136">
        <v>0.06</v>
      </c>
      <c r="K575" s="126"/>
      <c r="L575" s="126"/>
      <c r="M575" s="126">
        <f>M574*J575</f>
        <v>140.36203663500001</v>
      </c>
    </row>
    <row r="576" spans="1:13">
      <c r="A576" s="121"/>
      <c r="B576" s="123"/>
      <c r="C576" s="123"/>
      <c r="D576" s="123"/>
      <c r="E576" s="126"/>
      <c r="F576" s="134"/>
      <c r="G576" s="126"/>
      <c r="H576" s="134"/>
      <c r="I576" s="126"/>
      <c r="J576" s="125"/>
      <c r="K576" s="126"/>
      <c r="L576" s="126"/>
      <c r="M576" s="126">
        <f>SUM(M574:M575)</f>
        <v>2479.7293138850005</v>
      </c>
    </row>
    <row r="577" spans="1:13" ht="15">
      <c r="A577" s="121"/>
      <c r="B577" s="123" t="s">
        <v>78</v>
      </c>
      <c r="C577" s="123"/>
      <c r="D577" s="123"/>
      <c r="E577" s="126"/>
      <c r="F577" s="134"/>
      <c r="G577" s="126"/>
      <c r="H577" s="134"/>
      <c r="I577" s="126"/>
      <c r="J577" s="135"/>
      <c r="K577" s="126"/>
      <c r="L577" s="126"/>
      <c r="M577" s="139">
        <f>ROUND(M576,0)</f>
        <v>2480</v>
      </c>
    </row>
    <row r="578" spans="1:13" ht="15">
      <c r="A578" s="137"/>
      <c r="B578" s="123" t="s">
        <v>79</v>
      </c>
      <c r="C578" s="137"/>
      <c r="D578" s="137"/>
      <c r="E578" s="137"/>
      <c r="F578" s="137"/>
      <c r="G578" s="137"/>
      <c r="H578" s="137"/>
      <c r="I578" s="137"/>
      <c r="J578" s="137"/>
      <c r="K578" s="137"/>
      <c r="L578" s="137"/>
      <c r="M578" s="139">
        <f>M577</f>
        <v>2480</v>
      </c>
    </row>
    <row r="579" spans="1:13" ht="15">
      <c r="A579" s="137"/>
      <c r="B579" s="123"/>
      <c r="C579" s="137"/>
      <c r="D579" s="137"/>
      <c r="E579" s="137"/>
      <c r="F579" s="137"/>
      <c r="G579" s="137"/>
      <c r="H579" s="137"/>
      <c r="I579" s="137"/>
      <c r="J579" s="137"/>
      <c r="K579" s="137"/>
      <c r="L579" s="137"/>
      <c r="M579" s="139"/>
    </row>
    <row r="580" spans="1:13" ht="15">
      <c r="A580" s="387" t="s">
        <v>432</v>
      </c>
      <c r="B580" s="387"/>
      <c r="C580" s="387"/>
      <c r="D580" s="387"/>
      <c r="E580" s="387"/>
      <c r="F580" s="387"/>
      <c r="G580" s="387"/>
      <c r="H580" s="387"/>
      <c r="I580" s="387"/>
      <c r="J580" s="387"/>
      <c r="K580" s="387"/>
      <c r="L580" s="387"/>
      <c r="M580" s="387"/>
    </row>
    <row r="581" spans="1:13" ht="15">
      <c r="A581" s="148"/>
      <c r="B581" s="165" t="s">
        <v>8</v>
      </c>
      <c r="C581" s="120"/>
      <c r="D581" s="120"/>
      <c r="E581" s="120"/>
      <c r="F581" s="120"/>
      <c r="G581" s="120"/>
      <c r="H581" s="120"/>
      <c r="I581" s="120"/>
      <c r="J581" s="120"/>
      <c r="K581" s="120"/>
      <c r="L581" s="120"/>
      <c r="M581" s="120"/>
    </row>
    <row r="582" spans="1:13" ht="15">
      <c r="A582" s="188"/>
      <c r="B582" s="165"/>
      <c r="C582" s="120"/>
      <c r="D582" s="120"/>
      <c r="E582" s="120"/>
      <c r="F582" s="120"/>
      <c r="G582" s="120"/>
      <c r="H582" s="120"/>
      <c r="I582" s="120"/>
      <c r="J582" s="120"/>
      <c r="K582" s="120"/>
      <c r="L582" s="120"/>
      <c r="M582" s="120"/>
    </row>
    <row r="583" spans="1:13" ht="42.75">
      <c r="A583" s="189"/>
      <c r="B583" s="73" t="s">
        <v>9</v>
      </c>
      <c r="C583" s="123"/>
      <c r="D583" s="123"/>
      <c r="E583" s="123"/>
      <c r="F583" s="124"/>
      <c r="G583" s="123"/>
      <c r="H583" s="125"/>
      <c r="I583" s="123"/>
      <c r="J583" s="125"/>
      <c r="K583" s="123"/>
      <c r="L583" s="123"/>
      <c r="M583" s="126"/>
    </row>
    <row r="584" spans="1:13" ht="15">
      <c r="A584" s="189"/>
      <c r="B584" s="141" t="s">
        <v>88</v>
      </c>
      <c r="C584" s="123"/>
      <c r="D584" s="123"/>
      <c r="E584" s="123"/>
      <c r="F584" s="124"/>
      <c r="G584" s="123"/>
      <c r="H584" s="125"/>
      <c r="I584" s="123"/>
      <c r="J584" s="125"/>
      <c r="K584" s="123"/>
      <c r="L584" s="123"/>
      <c r="M584" s="126"/>
    </row>
    <row r="585" spans="1:13" ht="15">
      <c r="A585" s="189"/>
      <c r="B585" s="141"/>
      <c r="C585" s="123"/>
      <c r="D585" s="123"/>
      <c r="E585" s="123"/>
      <c r="F585" s="124"/>
      <c r="G585" s="123"/>
      <c r="H585" s="125"/>
      <c r="I585" s="123"/>
      <c r="J585" s="125"/>
      <c r="K585" s="123"/>
      <c r="L585" s="123"/>
      <c r="M585" s="126"/>
    </row>
    <row r="586" spans="1:13" ht="15">
      <c r="A586" s="189"/>
      <c r="B586" s="73" t="s">
        <v>122</v>
      </c>
      <c r="C586" s="123"/>
      <c r="D586" s="123"/>
      <c r="E586" s="123"/>
      <c r="F586" s="124"/>
      <c r="G586" s="123"/>
      <c r="H586" s="125"/>
      <c r="I586" s="123"/>
      <c r="J586" s="125"/>
      <c r="K586" s="123"/>
      <c r="L586" s="123"/>
      <c r="M586" s="126"/>
    </row>
    <row r="587" spans="1:13" ht="15">
      <c r="A587" s="167" t="s">
        <v>47</v>
      </c>
      <c r="B587" s="168" t="s">
        <v>48</v>
      </c>
      <c r="C587" s="168" t="s">
        <v>49</v>
      </c>
      <c r="D587" s="168" t="s">
        <v>100</v>
      </c>
      <c r="E587" s="168" t="s">
        <v>51</v>
      </c>
      <c r="F587" s="168" t="s">
        <v>52</v>
      </c>
      <c r="G587" s="168" t="s">
        <v>101</v>
      </c>
      <c r="H587" s="168" t="s">
        <v>54</v>
      </c>
      <c r="I587" s="168" t="s">
        <v>102</v>
      </c>
      <c r="J587" s="168" t="s">
        <v>56</v>
      </c>
      <c r="K587" s="168" t="s">
        <v>103</v>
      </c>
      <c r="L587" s="168" t="s">
        <v>104</v>
      </c>
      <c r="M587" s="168" t="s">
        <v>105</v>
      </c>
    </row>
    <row r="588" spans="1:13">
      <c r="A588" s="121">
        <v>1</v>
      </c>
      <c r="B588" s="73" t="s">
        <v>123</v>
      </c>
      <c r="C588" s="123"/>
      <c r="D588" s="123">
        <v>1</v>
      </c>
      <c r="E588" s="126">
        <f>'BASIC RATES'!D81</f>
        <v>3615</v>
      </c>
      <c r="F588" s="124">
        <v>0.2</v>
      </c>
      <c r="G588" s="123">
        <f>E588-(E588*F588)</f>
        <v>2892</v>
      </c>
      <c r="H588" s="125"/>
      <c r="I588" s="123">
        <f>G588+(G588*H588)</f>
        <v>2892</v>
      </c>
      <c r="J588" s="125"/>
      <c r="K588" s="123"/>
      <c r="L588" s="190">
        <f>K588+I588</f>
        <v>2892</v>
      </c>
      <c r="M588" s="126">
        <f>L588*D588</f>
        <v>2892</v>
      </c>
    </row>
    <row r="589" spans="1:13">
      <c r="A589" s="121"/>
      <c r="B589" s="191"/>
      <c r="C589" s="123"/>
      <c r="D589" s="123"/>
      <c r="E589" s="123"/>
      <c r="F589" s="124"/>
      <c r="G589" s="123"/>
      <c r="H589" s="125"/>
      <c r="I589" s="123"/>
      <c r="J589" s="125"/>
      <c r="K589" s="123"/>
      <c r="L589" s="123"/>
      <c r="M589" s="126"/>
    </row>
    <row r="590" spans="1:13">
      <c r="A590" s="121"/>
      <c r="B590" s="123" t="s">
        <v>67</v>
      </c>
      <c r="C590" s="123"/>
      <c r="D590" s="123"/>
      <c r="E590" s="123"/>
      <c r="F590" s="124"/>
      <c r="G590" s="123"/>
      <c r="H590" s="125"/>
      <c r="I590" s="123"/>
      <c r="J590" s="125"/>
      <c r="K590" s="123"/>
      <c r="L590" s="123"/>
      <c r="M590" s="126">
        <f>SUM(M588:M589)</f>
        <v>2892</v>
      </c>
    </row>
    <row r="591" spans="1:13">
      <c r="A591" s="121">
        <v>2</v>
      </c>
      <c r="B591" s="123" t="s">
        <v>68</v>
      </c>
      <c r="C591" s="123"/>
      <c r="D591" s="123"/>
      <c r="E591" s="123"/>
      <c r="F591" s="124"/>
      <c r="G591" s="123"/>
      <c r="H591" s="125"/>
      <c r="I591" s="123"/>
      <c r="J591" s="135">
        <v>0.02</v>
      </c>
      <c r="K591" s="123"/>
      <c r="L591" s="123"/>
      <c r="M591" s="126">
        <f>M590*J591</f>
        <v>57.84</v>
      </c>
    </row>
    <row r="592" spans="1:13">
      <c r="A592" s="121"/>
      <c r="B592" s="123"/>
      <c r="C592" s="123"/>
      <c r="D592" s="123"/>
      <c r="E592" s="123"/>
      <c r="F592" s="124"/>
      <c r="G592" s="123"/>
      <c r="H592" s="125"/>
      <c r="I592" s="123"/>
      <c r="J592" s="135"/>
      <c r="K592" s="123"/>
      <c r="L592" s="123"/>
      <c r="M592" s="126">
        <f>SUM(M590:M591)</f>
        <v>2949.84</v>
      </c>
    </row>
    <row r="593" spans="1:13">
      <c r="A593" s="121">
        <v>3</v>
      </c>
      <c r="B593" s="123" t="s">
        <v>69</v>
      </c>
      <c r="C593" s="123"/>
      <c r="D593" s="123">
        <v>1</v>
      </c>
      <c r="E593" s="123"/>
      <c r="F593" s="124"/>
      <c r="G593" s="123">
        <f>G597</f>
        <v>727.32</v>
      </c>
      <c r="H593" s="136"/>
      <c r="I593" s="126">
        <f>G593+(G593*H593)</f>
        <v>727.32</v>
      </c>
      <c r="J593" s="135"/>
      <c r="K593" s="123">
        <f>I593*J593</f>
        <v>0</v>
      </c>
      <c r="L593" s="126">
        <f>K593+I593</f>
        <v>727.32</v>
      </c>
      <c r="M593" s="126">
        <f>L593*D593</f>
        <v>727.32</v>
      </c>
    </row>
    <row r="594" spans="1:13">
      <c r="A594" s="121"/>
      <c r="B594" s="137" t="s">
        <v>70</v>
      </c>
      <c r="C594" s="123" t="s">
        <v>71</v>
      </c>
      <c r="D594" s="137">
        <v>0.33</v>
      </c>
      <c r="E594" s="138">
        <v>579</v>
      </c>
      <c r="F594" s="123"/>
      <c r="G594" s="137">
        <f>E594*D594</f>
        <v>191.07000000000002</v>
      </c>
      <c r="H594" s="136"/>
      <c r="I594" s="126"/>
      <c r="J594" s="135"/>
      <c r="K594" s="123"/>
      <c r="L594" s="126"/>
      <c r="M594" s="126"/>
    </row>
    <row r="595" spans="1:13">
      <c r="A595" s="121"/>
      <c r="B595" s="137" t="s">
        <v>121</v>
      </c>
      <c r="C595" s="123" t="s">
        <v>71</v>
      </c>
      <c r="D595" s="137">
        <v>0.33</v>
      </c>
      <c r="E595" s="138">
        <v>579</v>
      </c>
      <c r="F595" s="123"/>
      <c r="G595" s="137">
        <f>E595*D595</f>
        <v>191.07000000000002</v>
      </c>
      <c r="H595" s="136"/>
      <c r="I595" s="126"/>
      <c r="J595" s="135"/>
      <c r="K595" s="123"/>
      <c r="L595" s="126"/>
      <c r="M595" s="126"/>
    </row>
    <row r="596" spans="1:13">
      <c r="A596" s="121"/>
      <c r="B596" s="137" t="s">
        <v>73</v>
      </c>
      <c r="C596" s="123" t="s">
        <v>71</v>
      </c>
      <c r="D596" s="137">
        <v>0.66</v>
      </c>
      <c r="E596" s="138">
        <v>523</v>
      </c>
      <c r="F596" s="123"/>
      <c r="G596" s="137">
        <f>E596*D596</f>
        <v>345.18</v>
      </c>
      <c r="H596" s="136"/>
      <c r="I596" s="126"/>
      <c r="J596" s="135"/>
      <c r="K596" s="123"/>
      <c r="L596" s="126"/>
      <c r="M596" s="126"/>
    </row>
    <row r="597" spans="1:13">
      <c r="A597" s="121"/>
      <c r="B597" s="123"/>
      <c r="C597" s="123"/>
      <c r="D597" s="123"/>
      <c r="E597" s="123"/>
      <c r="F597" s="124"/>
      <c r="G597" s="123">
        <f>SUM(G594:G596)</f>
        <v>727.32</v>
      </c>
      <c r="H597" s="136"/>
      <c r="I597" s="126"/>
      <c r="J597" s="135"/>
      <c r="K597" s="123"/>
      <c r="L597" s="126"/>
      <c r="M597" s="126"/>
    </row>
    <row r="598" spans="1:13">
      <c r="A598" s="121"/>
      <c r="B598" s="123"/>
      <c r="C598" s="123"/>
      <c r="D598" s="123"/>
      <c r="E598" s="123"/>
      <c r="F598" s="124"/>
      <c r="G598" s="123"/>
      <c r="H598" s="125"/>
      <c r="I598" s="123"/>
      <c r="J598" s="135"/>
      <c r="K598" s="123"/>
      <c r="L598" s="123"/>
      <c r="M598" s="126">
        <f>M592+M593</f>
        <v>3677.1600000000003</v>
      </c>
    </row>
    <row r="599" spans="1:13">
      <c r="A599" s="121">
        <v>4</v>
      </c>
      <c r="B599" s="123" t="s">
        <v>74</v>
      </c>
      <c r="C599" s="123"/>
      <c r="D599" s="123"/>
      <c r="E599" s="126"/>
      <c r="F599" s="134"/>
      <c r="G599" s="126"/>
      <c r="H599" s="134"/>
      <c r="I599" s="126"/>
      <c r="J599" s="135">
        <v>0.01</v>
      </c>
      <c r="K599" s="126"/>
      <c r="L599" s="126"/>
      <c r="M599" s="126">
        <f>M598*J599</f>
        <v>36.771600000000007</v>
      </c>
    </row>
    <row r="600" spans="1:13">
      <c r="A600" s="121"/>
      <c r="B600" s="123"/>
      <c r="C600" s="123"/>
      <c r="D600" s="123"/>
      <c r="E600" s="126"/>
      <c r="F600" s="134"/>
      <c r="G600" s="126"/>
      <c r="H600" s="134"/>
      <c r="I600" s="126"/>
      <c r="J600" s="135"/>
      <c r="K600" s="126"/>
      <c r="L600" s="126"/>
      <c r="M600" s="126">
        <f>SUM(M598:M599)</f>
        <v>3713.9316000000003</v>
      </c>
    </row>
    <row r="601" spans="1:13">
      <c r="A601" s="121">
        <v>5</v>
      </c>
      <c r="B601" s="123" t="s">
        <v>75</v>
      </c>
      <c r="C601" s="123"/>
      <c r="D601" s="123"/>
      <c r="E601" s="126"/>
      <c r="F601" s="134"/>
      <c r="G601" s="126"/>
      <c r="H601" s="134"/>
      <c r="I601" s="126"/>
      <c r="J601" s="135">
        <v>0.15</v>
      </c>
      <c r="K601" s="126"/>
      <c r="L601" s="126"/>
      <c r="M601" s="126">
        <f>M600*J601</f>
        <v>557.08974000000001</v>
      </c>
    </row>
    <row r="602" spans="1:13">
      <c r="A602" s="121"/>
      <c r="B602" s="123"/>
      <c r="C602" s="123"/>
      <c r="D602" s="123"/>
      <c r="E602" s="126"/>
      <c r="F602" s="134"/>
      <c r="G602" s="126"/>
      <c r="H602" s="134"/>
      <c r="I602" s="126"/>
      <c r="J602" s="135"/>
      <c r="K602" s="126"/>
      <c r="L602" s="126"/>
      <c r="M602" s="126">
        <f>SUM(M600:M601)</f>
        <v>4271.0213400000002</v>
      </c>
    </row>
    <row r="603" spans="1:13">
      <c r="A603" s="121">
        <v>6</v>
      </c>
      <c r="B603" s="123" t="s">
        <v>76</v>
      </c>
      <c r="C603" s="123"/>
      <c r="D603" s="123"/>
      <c r="E603" s="126"/>
      <c r="F603" s="134"/>
      <c r="G603" s="126"/>
      <c r="H603" s="134"/>
      <c r="I603" s="126"/>
      <c r="J603" s="135">
        <v>0.01</v>
      </c>
      <c r="K603" s="126"/>
      <c r="L603" s="126"/>
      <c r="M603" s="126">
        <f>M602*J603</f>
        <v>42.710213400000001</v>
      </c>
    </row>
    <row r="604" spans="1:13">
      <c r="A604" s="121"/>
      <c r="B604" s="123"/>
      <c r="C604" s="123"/>
      <c r="D604" s="123"/>
      <c r="E604" s="126"/>
      <c r="F604" s="134"/>
      <c r="G604" s="126"/>
      <c r="H604" s="134"/>
      <c r="I604" s="126"/>
      <c r="J604" s="135"/>
      <c r="K604" s="126"/>
      <c r="L604" s="126"/>
      <c r="M604" s="126">
        <f>SUM(M602:M603)</f>
        <v>4313.7315533999999</v>
      </c>
    </row>
    <row r="605" spans="1:13">
      <c r="A605" s="121">
        <v>7</v>
      </c>
      <c r="B605" s="123" t="s">
        <v>387</v>
      </c>
      <c r="C605" s="123"/>
      <c r="D605" s="123"/>
      <c r="E605" s="126"/>
      <c r="F605" s="134"/>
      <c r="G605" s="126"/>
      <c r="H605" s="134"/>
      <c r="I605" s="126"/>
      <c r="J605" s="136">
        <v>0.06</v>
      </c>
      <c r="K605" s="126"/>
      <c r="L605" s="126"/>
      <c r="M605" s="126">
        <f>M604*J605</f>
        <v>258.823893204</v>
      </c>
    </row>
    <row r="606" spans="1:13">
      <c r="A606" s="121"/>
      <c r="B606" s="123"/>
      <c r="C606" s="123"/>
      <c r="D606" s="123"/>
      <c r="E606" s="126"/>
      <c r="F606" s="134"/>
      <c r="G606" s="126"/>
      <c r="H606" s="134"/>
      <c r="I606" s="126"/>
      <c r="J606" s="125"/>
      <c r="K606" s="126"/>
      <c r="L606" s="126"/>
      <c r="M606" s="126">
        <f>SUM(M604:M605)</f>
        <v>4572.5554466040003</v>
      </c>
    </row>
    <row r="607" spans="1:13" ht="15">
      <c r="A607" s="121"/>
      <c r="B607" s="123" t="s">
        <v>78</v>
      </c>
      <c r="C607" s="123"/>
      <c r="D607" s="123"/>
      <c r="E607" s="126"/>
      <c r="F607" s="134"/>
      <c r="G607" s="126"/>
      <c r="H607" s="134"/>
      <c r="I607" s="126"/>
      <c r="J607" s="135"/>
      <c r="K607" s="126"/>
      <c r="L607" s="126"/>
      <c r="M607" s="139">
        <f>ROUND(M606,0)</f>
        <v>4573</v>
      </c>
    </row>
    <row r="608" spans="1:13" ht="15">
      <c r="A608" s="121"/>
      <c r="B608" s="137"/>
      <c r="C608" s="123"/>
      <c r="D608" s="123"/>
      <c r="E608" s="126"/>
      <c r="F608" s="134"/>
      <c r="G608" s="126"/>
      <c r="H608" s="134"/>
      <c r="I608" s="126"/>
      <c r="J608" s="134"/>
      <c r="K608" s="126"/>
      <c r="L608" s="126"/>
      <c r="M608" s="139"/>
    </row>
    <row r="609" spans="1:13" ht="15">
      <c r="A609" s="137"/>
      <c r="B609" s="123" t="s">
        <v>79</v>
      </c>
      <c r="C609" s="137"/>
      <c r="D609" s="137"/>
      <c r="E609" s="137"/>
      <c r="F609" s="137"/>
      <c r="G609" s="137"/>
      <c r="H609" s="137"/>
      <c r="I609" s="137"/>
      <c r="J609" s="137"/>
      <c r="K609" s="137"/>
      <c r="L609" s="137"/>
      <c r="M609" s="139">
        <f>M607</f>
        <v>4573</v>
      </c>
    </row>
    <row r="610" spans="1:13" ht="15">
      <c r="A610" s="137"/>
      <c r="B610" s="123"/>
      <c r="C610" s="137"/>
      <c r="D610" s="137"/>
      <c r="E610" s="137"/>
      <c r="F610" s="137"/>
      <c r="G610" s="137"/>
      <c r="H610" s="137"/>
      <c r="I610" s="137"/>
      <c r="J610" s="137"/>
      <c r="K610" s="137"/>
      <c r="L610" s="137"/>
      <c r="M610" s="139"/>
    </row>
    <row r="612" spans="1:13" ht="15">
      <c r="A612" s="387" t="s">
        <v>432</v>
      </c>
      <c r="B612" s="387"/>
      <c r="C612" s="387"/>
      <c r="D612" s="387"/>
      <c r="E612" s="387"/>
      <c r="F612" s="387"/>
      <c r="G612" s="387"/>
      <c r="H612" s="387"/>
      <c r="I612" s="387"/>
      <c r="J612" s="387"/>
      <c r="K612" s="387"/>
      <c r="L612" s="387"/>
      <c r="M612" s="387"/>
    </row>
    <row r="613" spans="1:13" ht="15">
      <c r="A613" s="120"/>
      <c r="B613" s="120"/>
      <c r="C613" s="120"/>
      <c r="D613" s="120"/>
      <c r="E613" s="120"/>
      <c r="F613" s="120"/>
      <c r="G613" s="120"/>
      <c r="H613" s="120"/>
      <c r="I613" s="120"/>
      <c r="J613" s="120"/>
      <c r="K613" s="120"/>
      <c r="L613" s="120"/>
      <c r="M613" s="120"/>
    </row>
    <row r="614" spans="1:13" ht="114">
      <c r="A614" s="192"/>
      <c r="B614" s="73" t="s">
        <v>125</v>
      </c>
      <c r="C614" s="120"/>
      <c r="D614" s="120"/>
      <c r="E614" s="120"/>
      <c r="F614" s="120"/>
      <c r="G614" s="120"/>
      <c r="H614" s="120"/>
      <c r="I614" s="120"/>
      <c r="J614" s="120"/>
      <c r="K614" s="120"/>
      <c r="L614" s="120"/>
      <c r="M614" s="120"/>
    </row>
    <row r="615" spans="1:13" ht="15">
      <c r="A615" s="128" t="s">
        <v>47</v>
      </c>
      <c r="B615" s="129" t="s">
        <v>48</v>
      </c>
      <c r="C615" s="118" t="s">
        <v>49</v>
      </c>
      <c r="D615" s="118" t="s">
        <v>50</v>
      </c>
      <c r="E615" s="118" t="s">
        <v>51</v>
      </c>
      <c r="F615" s="130" t="s">
        <v>52</v>
      </c>
      <c r="G615" s="118" t="s">
        <v>53</v>
      </c>
      <c r="H615" s="131" t="s">
        <v>54</v>
      </c>
      <c r="I615" s="118" t="s">
        <v>55</v>
      </c>
      <c r="J615" s="131" t="s">
        <v>56</v>
      </c>
      <c r="K615" s="118" t="s">
        <v>57</v>
      </c>
      <c r="L615" s="118" t="s">
        <v>58</v>
      </c>
      <c r="M615" s="132" t="s">
        <v>59</v>
      </c>
    </row>
    <row r="616" spans="1:13">
      <c r="A616" s="121">
        <v>1</v>
      </c>
      <c r="B616" s="123" t="s">
        <v>375</v>
      </c>
      <c r="C616" s="123" t="s">
        <v>60</v>
      </c>
      <c r="D616" s="123">
        <v>13.15</v>
      </c>
      <c r="E616" s="133">
        <v>14.78</v>
      </c>
      <c r="F616" s="124">
        <v>0.3</v>
      </c>
      <c r="G616" s="126">
        <f t="shared" ref="G616" si="114">SUM(E616-(E616*F616))</f>
        <v>10.346</v>
      </c>
      <c r="H616" s="134"/>
      <c r="I616" s="126"/>
      <c r="J616" s="125"/>
      <c r="K616" s="126">
        <f t="shared" ref="K616" si="115">SUM(G616+I616)*J616</f>
        <v>0</v>
      </c>
      <c r="L616" s="126">
        <f t="shared" ref="L616" si="116">G616+I616+K616</f>
        <v>10.346</v>
      </c>
      <c r="M616" s="126">
        <f t="shared" ref="M616" si="117">(D616*L616)</f>
        <v>136.04990000000001</v>
      </c>
    </row>
    <row r="617" spans="1:13">
      <c r="A617" s="121"/>
      <c r="B617" s="123" t="s">
        <v>376</v>
      </c>
      <c r="C617" s="123"/>
      <c r="D617" s="123"/>
      <c r="E617" s="133"/>
      <c r="F617" s="124"/>
      <c r="G617" s="126"/>
      <c r="H617" s="134"/>
      <c r="I617" s="126"/>
      <c r="J617" s="125"/>
      <c r="K617" s="126"/>
      <c r="L617" s="126"/>
      <c r="M617" s="126"/>
    </row>
    <row r="618" spans="1:13">
      <c r="A618" s="121"/>
      <c r="B618" s="123" t="s">
        <v>377</v>
      </c>
      <c r="C618" s="123"/>
      <c r="D618" s="123"/>
      <c r="E618" s="133"/>
      <c r="F618" s="124"/>
      <c r="G618" s="126"/>
      <c r="H618" s="134"/>
      <c r="I618" s="126"/>
      <c r="J618" s="125"/>
      <c r="K618" s="126"/>
      <c r="L618" s="126"/>
      <c r="M618" s="126"/>
    </row>
    <row r="619" spans="1:13">
      <c r="A619" s="121">
        <v>2</v>
      </c>
      <c r="B619" s="123" t="s">
        <v>380</v>
      </c>
      <c r="C619" s="123" t="s">
        <v>60</v>
      </c>
      <c r="D619" s="123">
        <v>4.7300000000000004</v>
      </c>
      <c r="E619" s="126">
        <v>31.53</v>
      </c>
      <c r="F619" s="124">
        <v>0.3</v>
      </c>
      <c r="G619" s="126">
        <f t="shared" ref="G619" si="118">SUM(E619-(E619*F619))</f>
        <v>22.071000000000002</v>
      </c>
      <c r="H619" s="134"/>
      <c r="I619" s="126"/>
      <c r="J619" s="135">
        <v>0.05</v>
      </c>
      <c r="K619" s="126">
        <f t="shared" ref="K619" si="119">SUM(G619+I619)*J619</f>
        <v>1.10355</v>
      </c>
      <c r="L619" s="126">
        <f t="shared" ref="L619" si="120">G619+I619+K619</f>
        <v>23.17455</v>
      </c>
      <c r="M619" s="126">
        <f t="shared" ref="M619" si="121">(D619*L619)</f>
        <v>109.6156215</v>
      </c>
    </row>
    <row r="620" spans="1:13">
      <c r="A620" s="121"/>
      <c r="B620" s="123" t="s">
        <v>378</v>
      </c>
      <c r="C620" s="123"/>
      <c r="D620" s="123"/>
      <c r="E620" s="126"/>
      <c r="F620" s="124"/>
      <c r="G620" s="126"/>
      <c r="H620" s="134"/>
      <c r="I620" s="126"/>
      <c r="J620" s="135"/>
      <c r="K620" s="126"/>
      <c r="L620" s="126"/>
      <c r="M620" s="126"/>
    </row>
    <row r="621" spans="1:13">
      <c r="A621" s="121">
        <v>3</v>
      </c>
      <c r="B621" s="123" t="s">
        <v>379</v>
      </c>
      <c r="C621" s="123" t="s">
        <v>63</v>
      </c>
      <c r="D621" s="123">
        <v>1</v>
      </c>
      <c r="E621" s="133">
        <v>8.85</v>
      </c>
      <c r="F621" s="124">
        <v>0.3</v>
      </c>
      <c r="G621" s="126">
        <f t="shared" ref="G621:G624" si="122">SUM(E621-(E621*F621))</f>
        <v>6.1950000000000003</v>
      </c>
      <c r="H621" s="134"/>
      <c r="I621" s="126"/>
      <c r="J621" s="135">
        <v>0.05</v>
      </c>
      <c r="K621" s="126">
        <f t="shared" ref="K621:K624" si="123">SUM(G621+I621)*J621</f>
        <v>0.30975000000000003</v>
      </c>
      <c r="L621" s="126">
        <f t="shared" ref="L621:L626" si="124">G621+I621+K621</f>
        <v>6.5047500000000005</v>
      </c>
      <c r="M621" s="126">
        <f t="shared" ref="M621:M626" si="125">(D621*L621)</f>
        <v>6.5047500000000005</v>
      </c>
    </row>
    <row r="622" spans="1:13">
      <c r="A622" s="121">
        <v>4</v>
      </c>
      <c r="B622" s="123" t="s">
        <v>381</v>
      </c>
      <c r="C622" s="123" t="s">
        <v>63</v>
      </c>
      <c r="D622" s="123">
        <v>2</v>
      </c>
      <c r="E622" s="133">
        <v>0.3</v>
      </c>
      <c r="F622" s="124">
        <v>0.3</v>
      </c>
      <c r="G622" s="126">
        <f t="shared" si="122"/>
        <v>0.21</v>
      </c>
      <c r="H622" s="134"/>
      <c r="I622" s="126"/>
      <c r="J622" s="135">
        <v>0.05</v>
      </c>
      <c r="K622" s="126">
        <f t="shared" si="123"/>
        <v>1.0500000000000001E-2</v>
      </c>
      <c r="L622" s="126">
        <f t="shared" si="124"/>
        <v>0.2205</v>
      </c>
      <c r="M622" s="126">
        <f t="shared" si="125"/>
        <v>0.441</v>
      </c>
    </row>
    <row r="623" spans="1:13">
      <c r="A623" s="121">
        <v>5</v>
      </c>
      <c r="B623" s="123" t="s">
        <v>382</v>
      </c>
      <c r="C623" s="123" t="s">
        <v>63</v>
      </c>
      <c r="D623" s="123">
        <v>9</v>
      </c>
      <c r="E623" s="133">
        <v>2</v>
      </c>
      <c r="F623" s="124">
        <v>0.3</v>
      </c>
      <c r="G623" s="126">
        <f t="shared" si="122"/>
        <v>1.4</v>
      </c>
      <c r="H623" s="134"/>
      <c r="I623" s="126"/>
      <c r="J623" s="135">
        <v>0.05</v>
      </c>
      <c r="K623" s="126">
        <f t="shared" si="123"/>
        <v>6.9999999999999993E-2</v>
      </c>
      <c r="L623" s="126">
        <f t="shared" si="124"/>
        <v>1.47</v>
      </c>
      <c r="M623" s="126">
        <f t="shared" si="125"/>
        <v>13.23</v>
      </c>
    </row>
    <row r="624" spans="1:13">
      <c r="A624" s="121">
        <v>6</v>
      </c>
      <c r="B624" s="123" t="s">
        <v>383</v>
      </c>
      <c r="C624" s="123" t="s">
        <v>63</v>
      </c>
      <c r="D624" s="123">
        <v>1</v>
      </c>
      <c r="E624" s="133">
        <v>26.47</v>
      </c>
      <c r="F624" s="124">
        <v>0.3</v>
      </c>
      <c r="G624" s="126">
        <f t="shared" si="122"/>
        <v>18.529</v>
      </c>
      <c r="H624" s="134"/>
      <c r="I624" s="126"/>
      <c r="J624" s="135">
        <v>0.05</v>
      </c>
      <c r="K624" s="126">
        <f t="shared" si="123"/>
        <v>0.92645</v>
      </c>
      <c r="L624" s="126">
        <f t="shared" si="124"/>
        <v>19.455449999999999</v>
      </c>
      <c r="M624" s="126">
        <f t="shared" si="125"/>
        <v>19.455449999999999</v>
      </c>
    </row>
    <row r="625" spans="1:13">
      <c r="A625" s="121">
        <v>7</v>
      </c>
      <c r="B625" s="123" t="s">
        <v>417</v>
      </c>
      <c r="C625" s="123" t="s">
        <v>63</v>
      </c>
      <c r="D625" s="123">
        <v>1</v>
      </c>
      <c r="E625" s="133">
        <v>90</v>
      </c>
      <c r="F625" s="124">
        <v>0.3</v>
      </c>
      <c r="G625" s="126">
        <f t="shared" ref="G625:G626" si="126">SUM(E625-(E625*F625))</f>
        <v>63</v>
      </c>
      <c r="H625" s="134"/>
      <c r="I625" s="126"/>
      <c r="J625" s="125"/>
      <c r="K625" s="126"/>
      <c r="L625" s="126">
        <f t="shared" si="124"/>
        <v>63</v>
      </c>
      <c r="M625" s="126">
        <f t="shared" si="125"/>
        <v>63</v>
      </c>
    </row>
    <row r="626" spans="1:13">
      <c r="A626" s="121">
        <v>8</v>
      </c>
      <c r="B626" s="123" t="s">
        <v>86</v>
      </c>
      <c r="C626" s="123" t="s">
        <v>63</v>
      </c>
      <c r="D626" s="123">
        <v>1</v>
      </c>
      <c r="E626" s="133">
        <v>164</v>
      </c>
      <c r="F626" s="124">
        <v>0.3</v>
      </c>
      <c r="G626" s="126">
        <f t="shared" si="126"/>
        <v>114.80000000000001</v>
      </c>
      <c r="H626" s="134"/>
      <c r="I626" s="126"/>
      <c r="J626" s="125"/>
      <c r="K626" s="126"/>
      <c r="L626" s="126">
        <f t="shared" si="124"/>
        <v>114.80000000000001</v>
      </c>
      <c r="M626" s="126">
        <f t="shared" si="125"/>
        <v>114.80000000000001</v>
      </c>
    </row>
    <row r="627" spans="1:13">
      <c r="A627" s="121">
        <v>9</v>
      </c>
      <c r="B627" s="123" t="s">
        <v>62</v>
      </c>
      <c r="C627" s="123" t="s">
        <v>63</v>
      </c>
      <c r="D627" s="123">
        <v>1</v>
      </c>
      <c r="E627" s="133">
        <v>140</v>
      </c>
      <c r="F627" s="124">
        <v>0.3</v>
      </c>
      <c r="G627" s="126">
        <f>SUM(E627-(E627*F627))</f>
        <v>98</v>
      </c>
      <c r="H627" s="134"/>
      <c r="I627" s="126"/>
      <c r="J627" s="125"/>
      <c r="K627" s="126"/>
      <c r="L627" s="126">
        <f>G627+I627+K627</f>
        <v>98</v>
      </c>
      <c r="M627" s="126">
        <f>(D627*L627)</f>
        <v>98</v>
      </c>
    </row>
    <row r="628" spans="1:13">
      <c r="A628" s="121">
        <v>10</v>
      </c>
      <c r="B628" s="123" t="s">
        <v>91</v>
      </c>
      <c r="C628" s="123" t="s">
        <v>63</v>
      </c>
      <c r="D628" s="123">
        <v>1</v>
      </c>
      <c r="E628" s="133">
        <v>260</v>
      </c>
      <c r="F628" s="124">
        <v>0.3</v>
      </c>
      <c r="G628" s="126">
        <f>SUM(E628-(E628*F628))</f>
        <v>182</v>
      </c>
      <c r="H628" s="125"/>
      <c r="I628" s="123"/>
      <c r="J628" s="125"/>
      <c r="K628" s="123"/>
      <c r="L628" s="126">
        <f>G628+I628+K628</f>
        <v>182</v>
      </c>
      <c r="M628" s="126">
        <f>(D628*L628)</f>
        <v>182</v>
      </c>
    </row>
    <row r="629" spans="1:13">
      <c r="A629" s="121">
        <v>11</v>
      </c>
      <c r="B629" s="123" t="s">
        <v>272</v>
      </c>
      <c r="C629" s="123" t="s">
        <v>63</v>
      </c>
      <c r="D629" s="123">
        <v>1</v>
      </c>
      <c r="E629" s="133">
        <v>1</v>
      </c>
      <c r="F629" s="124">
        <v>0.3</v>
      </c>
      <c r="G629" s="126">
        <f t="shared" ref="G629:G630" si="127">SUM(E629-(E629*F629))</f>
        <v>0.7</v>
      </c>
      <c r="H629" s="134"/>
      <c r="I629" s="126"/>
      <c r="J629" s="125"/>
      <c r="K629" s="126"/>
      <c r="L629" s="126">
        <f t="shared" ref="L629:L630" si="128">G629+I629+K629</f>
        <v>0.7</v>
      </c>
      <c r="M629" s="126">
        <f t="shared" ref="M629:M630" si="129">(D629*L629)</f>
        <v>0.7</v>
      </c>
    </row>
    <row r="630" spans="1:13">
      <c r="A630" s="121">
        <v>12</v>
      </c>
      <c r="B630" s="123" t="s">
        <v>385</v>
      </c>
      <c r="C630" s="123" t="s">
        <v>63</v>
      </c>
      <c r="D630" s="123">
        <v>1</v>
      </c>
      <c r="E630" s="133">
        <v>4.5</v>
      </c>
      <c r="F630" s="124">
        <v>0.3</v>
      </c>
      <c r="G630" s="126">
        <f t="shared" si="127"/>
        <v>3.1500000000000004</v>
      </c>
      <c r="H630" s="134"/>
      <c r="I630" s="126"/>
      <c r="J630" s="125"/>
      <c r="K630" s="126"/>
      <c r="L630" s="126">
        <f t="shared" si="128"/>
        <v>3.1500000000000004</v>
      </c>
      <c r="M630" s="126">
        <f t="shared" si="129"/>
        <v>3.1500000000000004</v>
      </c>
    </row>
    <row r="631" spans="1:13">
      <c r="A631" s="121"/>
      <c r="B631" s="123" t="s">
        <v>67</v>
      </c>
      <c r="C631" s="123"/>
      <c r="D631" s="123"/>
      <c r="E631" s="126"/>
      <c r="F631" s="134"/>
      <c r="G631" s="126"/>
      <c r="H631" s="134"/>
      <c r="I631" s="126"/>
      <c r="J631" s="135"/>
      <c r="K631" s="126"/>
      <c r="L631" s="126"/>
      <c r="M631" s="126">
        <f>SUM(M616:M630)</f>
        <v>746.94672150000008</v>
      </c>
    </row>
    <row r="632" spans="1:13">
      <c r="A632" s="121">
        <v>13</v>
      </c>
      <c r="B632" s="123" t="s">
        <v>68</v>
      </c>
      <c r="C632" s="123"/>
      <c r="D632" s="123"/>
      <c r="E632" s="126"/>
      <c r="F632" s="134"/>
      <c r="G632" s="126"/>
      <c r="H632" s="134"/>
      <c r="I632" s="126"/>
      <c r="J632" s="135">
        <v>0.02</v>
      </c>
      <c r="K632" s="126"/>
      <c r="L632" s="126"/>
      <c r="M632" s="126">
        <f>M631*J632</f>
        <v>14.938934430000002</v>
      </c>
    </row>
    <row r="633" spans="1:13">
      <c r="A633" s="121"/>
      <c r="B633" s="123"/>
      <c r="C633" s="123"/>
      <c r="D633" s="123"/>
      <c r="E633" s="126"/>
      <c r="F633" s="134"/>
      <c r="G633" s="126"/>
      <c r="H633" s="134"/>
      <c r="I633" s="126"/>
      <c r="J633" s="135"/>
      <c r="K633" s="126"/>
      <c r="L633" s="126"/>
      <c r="M633" s="126">
        <f>SUM(M631:M632)</f>
        <v>761.8856559300001</v>
      </c>
    </row>
    <row r="634" spans="1:13">
      <c r="A634" s="121">
        <v>14</v>
      </c>
      <c r="B634" s="123" t="s">
        <v>69</v>
      </c>
      <c r="C634" s="123"/>
      <c r="D634" s="123">
        <v>1</v>
      </c>
      <c r="E634" s="126"/>
      <c r="F634" s="134"/>
      <c r="G634" s="126">
        <f>G638</f>
        <v>562.02</v>
      </c>
      <c r="H634" s="136"/>
      <c r="I634" s="126">
        <f>G634+(G634*H634)</f>
        <v>562.02</v>
      </c>
      <c r="J634" s="135"/>
      <c r="K634" s="126">
        <f>I634*J634</f>
        <v>0</v>
      </c>
      <c r="L634" s="126">
        <f>K634+I634</f>
        <v>562.02</v>
      </c>
      <c r="M634" s="126">
        <f>L634*D634</f>
        <v>562.02</v>
      </c>
    </row>
    <row r="635" spans="1:13">
      <c r="A635" s="121"/>
      <c r="B635" s="137" t="s">
        <v>70</v>
      </c>
      <c r="C635" s="123" t="s">
        <v>71</v>
      </c>
      <c r="D635" s="137">
        <f>0.3+0.07</f>
        <v>0.37</v>
      </c>
      <c r="E635" s="138">
        <v>579</v>
      </c>
      <c r="F635" s="123"/>
      <c r="G635" s="137">
        <f>E635*D635</f>
        <v>214.23</v>
      </c>
      <c r="H635" s="136"/>
      <c r="I635" s="126"/>
      <c r="J635" s="135"/>
      <c r="K635" s="126"/>
      <c r="L635" s="126"/>
      <c r="M635" s="126"/>
    </row>
    <row r="636" spans="1:13">
      <c r="A636" s="121"/>
      <c r="B636" s="137" t="s">
        <v>72</v>
      </c>
      <c r="C636" s="123" t="s">
        <v>71</v>
      </c>
      <c r="D636" s="137">
        <f>0.1+0.04</f>
        <v>0.14000000000000001</v>
      </c>
      <c r="E636" s="138">
        <v>579</v>
      </c>
      <c r="F636" s="123"/>
      <c r="G636" s="137">
        <f>E636*D636</f>
        <v>81.06</v>
      </c>
      <c r="H636" s="136"/>
      <c r="I636" s="126"/>
      <c r="J636" s="135"/>
      <c r="K636" s="126"/>
      <c r="L636" s="126"/>
      <c r="M636" s="126"/>
    </row>
    <row r="637" spans="1:13">
      <c r="A637" s="121"/>
      <c r="B637" s="137" t="s">
        <v>73</v>
      </c>
      <c r="C637" s="123" t="s">
        <v>71</v>
      </c>
      <c r="D637" s="137">
        <f>0.4+0.11</f>
        <v>0.51</v>
      </c>
      <c r="E637" s="138">
        <v>523</v>
      </c>
      <c r="F637" s="123"/>
      <c r="G637" s="137">
        <f>E637*D637</f>
        <v>266.73</v>
      </c>
      <c r="H637" s="136"/>
      <c r="I637" s="126"/>
      <c r="J637" s="135"/>
      <c r="K637" s="126"/>
      <c r="L637" s="126"/>
      <c r="M637" s="126"/>
    </row>
    <row r="638" spans="1:13">
      <c r="A638" s="121"/>
      <c r="B638" s="123"/>
      <c r="C638" s="123"/>
      <c r="D638" s="123"/>
      <c r="E638" s="126"/>
      <c r="F638" s="134"/>
      <c r="G638" s="126">
        <f>SUM(G635:G637)</f>
        <v>562.02</v>
      </c>
      <c r="H638" s="136"/>
      <c r="I638" s="126"/>
      <c r="J638" s="135"/>
      <c r="K638" s="126"/>
      <c r="L638" s="126"/>
      <c r="M638" s="126"/>
    </row>
    <row r="639" spans="1:13">
      <c r="A639" s="121"/>
      <c r="B639" s="123"/>
      <c r="C639" s="123"/>
      <c r="D639" s="123"/>
      <c r="E639" s="126"/>
      <c r="F639" s="134"/>
      <c r="G639" s="126"/>
      <c r="H639" s="136"/>
      <c r="I639" s="126"/>
      <c r="J639" s="135"/>
      <c r="K639" s="126"/>
      <c r="L639" s="126"/>
      <c r="M639" s="126">
        <f>SUM(M633:M638)</f>
        <v>1323.9056559300002</v>
      </c>
    </row>
    <row r="640" spans="1:13">
      <c r="A640" s="121">
        <v>15</v>
      </c>
      <c r="B640" s="123" t="s">
        <v>74</v>
      </c>
      <c r="C640" s="123"/>
      <c r="D640" s="123"/>
      <c r="E640" s="126"/>
      <c r="F640" s="134"/>
      <c r="G640" s="126"/>
      <c r="H640" s="134"/>
      <c r="I640" s="126"/>
      <c r="J640" s="135">
        <v>0.01</v>
      </c>
      <c r="K640" s="126"/>
      <c r="L640" s="126"/>
      <c r="M640" s="126">
        <f>M639*J640</f>
        <v>13.239056559300002</v>
      </c>
    </row>
    <row r="641" spans="1:13">
      <c r="A641" s="121"/>
      <c r="B641" s="123"/>
      <c r="C641" s="123"/>
      <c r="D641" s="137"/>
      <c r="E641" s="126"/>
      <c r="F641" s="134"/>
      <c r="G641" s="126"/>
      <c r="H641" s="134"/>
      <c r="I641" s="126"/>
      <c r="J641" s="135"/>
      <c r="K641" s="126"/>
      <c r="L641" s="126"/>
      <c r="M641" s="126">
        <f>SUM(M639:M640)</f>
        <v>1337.1447124893002</v>
      </c>
    </row>
    <row r="642" spans="1:13">
      <c r="A642" s="121">
        <v>16</v>
      </c>
      <c r="B642" s="123" t="s">
        <v>75</v>
      </c>
      <c r="C642" s="123"/>
      <c r="D642" s="137"/>
      <c r="E642" s="126"/>
      <c r="F642" s="134"/>
      <c r="G642" s="126"/>
      <c r="H642" s="134"/>
      <c r="I642" s="126"/>
      <c r="J642" s="135">
        <v>0.15</v>
      </c>
      <c r="K642" s="126"/>
      <c r="L642" s="126"/>
      <c r="M642" s="126">
        <f>M641*J642</f>
        <v>200.57170687339502</v>
      </c>
    </row>
    <row r="643" spans="1:13">
      <c r="A643" s="121"/>
      <c r="B643" s="123"/>
      <c r="C643" s="123"/>
      <c r="D643" s="137"/>
      <c r="E643" s="126"/>
      <c r="F643" s="134"/>
      <c r="G643" s="126"/>
      <c r="H643" s="134"/>
      <c r="I643" s="126"/>
      <c r="J643" s="135"/>
      <c r="K643" s="126"/>
      <c r="L643" s="126"/>
      <c r="M643" s="126">
        <f>SUM(M641:M642)</f>
        <v>1537.7164193626952</v>
      </c>
    </row>
    <row r="644" spans="1:13">
      <c r="A644" s="121">
        <v>17</v>
      </c>
      <c r="B644" s="123" t="s">
        <v>76</v>
      </c>
      <c r="C644" s="123"/>
      <c r="D644" s="123"/>
      <c r="E644" s="126"/>
      <c r="F644" s="134"/>
      <c r="G644" s="126"/>
      <c r="H644" s="134"/>
      <c r="I644" s="126"/>
      <c r="J644" s="135">
        <v>0.01</v>
      </c>
      <c r="K644" s="126"/>
      <c r="L644" s="126"/>
      <c r="M644" s="126">
        <f>M643*J644</f>
        <v>15.377164193626953</v>
      </c>
    </row>
    <row r="645" spans="1:13">
      <c r="A645" s="121"/>
      <c r="B645" s="123"/>
      <c r="C645" s="123"/>
      <c r="D645" s="123"/>
      <c r="E645" s="126"/>
      <c r="F645" s="134"/>
      <c r="G645" s="126"/>
      <c r="H645" s="134"/>
      <c r="I645" s="126"/>
      <c r="J645" s="135"/>
      <c r="K645" s="126"/>
      <c r="L645" s="126"/>
      <c r="M645" s="126">
        <f>SUM(M643:M644)</f>
        <v>1553.0935835563221</v>
      </c>
    </row>
    <row r="646" spans="1:13">
      <c r="A646" s="121">
        <v>18</v>
      </c>
      <c r="B646" s="123" t="s">
        <v>387</v>
      </c>
      <c r="C646" s="123"/>
      <c r="D646" s="123"/>
      <c r="E646" s="126"/>
      <c r="F646" s="134"/>
      <c r="G646" s="126"/>
      <c r="H646" s="134"/>
      <c r="I646" s="126"/>
      <c r="J646" s="136">
        <v>0.06</v>
      </c>
      <c r="K646" s="126"/>
      <c r="L646" s="126"/>
      <c r="M646" s="126">
        <f>M645*J646</f>
        <v>93.185615013379319</v>
      </c>
    </row>
    <row r="647" spans="1:13">
      <c r="A647" s="121"/>
      <c r="B647" s="123"/>
      <c r="C647" s="123"/>
      <c r="D647" s="123"/>
      <c r="E647" s="126"/>
      <c r="F647" s="134"/>
      <c r="G647" s="126"/>
      <c r="H647" s="134"/>
      <c r="I647" s="126"/>
      <c r="J647" s="125"/>
      <c r="K647" s="126"/>
      <c r="L647" s="126"/>
      <c r="M647" s="126">
        <f>SUM(M645:M646)</f>
        <v>1646.2791985697013</v>
      </c>
    </row>
    <row r="648" spans="1:13">
      <c r="A648" s="121"/>
      <c r="B648" s="123" t="s">
        <v>78</v>
      </c>
      <c r="C648" s="123"/>
      <c r="D648" s="123"/>
      <c r="E648" s="126"/>
      <c r="F648" s="134"/>
      <c r="G648" s="126"/>
      <c r="H648" s="134"/>
      <c r="I648" s="126"/>
      <c r="J648" s="135"/>
      <c r="K648" s="126"/>
      <c r="L648" s="126"/>
      <c r="M648" s="126"/>
    </row>
    <row r="649" spans="1:13" ht="15">
      <c r="A649" s="121"/>
      <c r="B649" s="137"/>
      <c r="C649" s="123"/>
      <c r="D649" s="123"/>
      <c r="E649" s="126"/>
      <c r="F649" s="134"/>
      <c r="G649" s="126"/>
      <c r="H649" s="134"/>
      <c r="I649" s="126"/>
      <c r="J649" s="134"/>
      <c r="K649" s="126"/>
      <c r="L649" s="126"/>
      <c r="M649" s="139">
        <f>ROUND(M647,0)</f>
        <v>1646</v>
      </c>
    </row>
    <row r="650" spans="1:13" ht="15">
      <c r="A650" s="137"/>
      <c r="B650" s="123" t="s">
        <v>79</v>
      </c>
      <c r="C650" s="137"/>
      <c r="D650" s="137"/>
      <c r="E650" s="137"/>
      <c r="F650" s="137"/>
      <c r="G650" s="137"/>
      <c r="H650" s="137"/>
      <c r="I650" s="137"/>
      <c r="J650" s="137"/>
      <c r="K650" s="137"/>
      <c r="L650" s="137"/>
      <c r="M650" s="139">
        <f>ROUND(M647,0)</f>
        <v>1646</v>
      </c>
    </row>
    <row r="651" spans="1:13" ht="15">
      <c r="A651" s="193"/>
      <c r="B651" s="73"/>
      <c r="C651" s="120"/>
      <c r="D651" s="120"/>
      <c r="E651" s="120"/>
      <c r="F651" s="120"/>
      <c r="G651" s="120"/>
      <c r="H651" s="120"/>
      <c r="I651" s="120"/>
      <c r="J651" s="120"/>
      <c r="K651" s="120"/>
      <c r="L651" s="120"/>
      <c r="M651" s="120"/>
    </row>
    <row r="652" spans="1:13" ht="15">
      <c r="A652" s="387" t="s">
        <v>432</v>
      </c>
      <c r="B652" s="387"/>
      <c r="C652" s="387"/>
      <c r="D652" s="387"/>
      <c r="E652" s="387"/>
      <c r="F652" s="387"/>
      <c r="G652" s="387"/>
      <c r="H652" s="387"/>
      <c r="I652" s="387"/>
      <c r="J652" s="387"/>
      <c r="K652" s="387"/>
      <c r="L652" s="387"/>
      <c r="M652" s="387"/>
    </row>
    <row r="653" spans="1:13" ht="15">
      <c r="A653" s="120"/>
      <c r="B653" s="120"/>
      <c r="C653" s="120"/>
      <c r="D653" s="120"/>
      <c r="E653" s="120"/>
      <c r="F653" s="120"/>
      <c r="G653" s="120"/>
      <c r="H653" s="120"/>
      <c r="I653" s="120"/>
      <c r="J653" s="120"/>
      <c r="K653" s="120"/>
      <c r="L653" s="120"/>
      <c r="M653" s="120"/>
    </row>
    <row r="654" spans="1:13" ht="99.75">
      <c r="A654" s="128"/>
      <c r="B654" s="73" t="s">
        <v>10</v>
      </c>
      <c r="C654" s="145"/>
      <c r="D654" s="145"/>
      <c r="E654" s="145"/>
      <c r="F654" s="146"/>
      <c r="G654" s="145"/>
      <c r="H654" s="147"/>
      <c r="I654" s="145"/>
      <c r="J654" s="147"/>
      <c r="K654" s="145"/>
      <c r="L654" s="145"/>
      <c r="M654" s="133"/>
    </row>
    <row r="655" spans="1:13" ht="15">
      <c r="A655" s="128"/>
      <c r="B655" s="73"/>
      <c r="C655" s="145"/>
      <c r="D655" s="145"/>
      <c r="E655" s="145"/>
      <c r="F655" s="146"/>
      <c r="G655" s="145"/>
      <c r="H655" s="147"/>
      <c r="I655" s="145"/>
      <c r="J655" s="147"/>
      <c r="K655" s="145"/>
      <c r="L655" s="145"/>
      <c r="M655" s="133"/>
    </row>
    <row r="656" spans="1:13" ht="42.75">
      <c r="A656" s="163"/>
      <c r="B656" s="73" t="s">
        <v>126</v>
      </c>
      <c r="C656" s="145"/>
      <c r="D656" s="145"/>
      <c r="E656" s="145"/>
      <c r="F656" s="146"/>
      <c r="G656" s="145"/>
      <c r="H656" s="147"/>
      <c r="I656" s="145"/>
      <c r="J656" s="147"/>
      <c r="K656" s="145"/>
      <c r="L656" s="145"/>
      <c r="M656" s="133"/>
    </row>
    <row r="657" spans="1:13" ht="15">
      <c r="A657" s="163"/>
      <c r="B657" s="141" t="s">
        <v>88</v>
      </c>
      <c r="C657" s="145"/>
      <c r="D657" s="145"/>
      <c r="E657" s="145"/>
      <c r="F657" s="146"/>
      <c r="G657" s="145"/>
      <c r="H657" s="147"/>
      <c r="I657" s="145"/>
      <c r="J657" s="147"/>
      <c r="K657" s="145"/>
      <c r="L657" s="145"/>
      <c r="M657" s="133"/>
    </row>
    <row r="658" spans="1:13" ht="15">
      <c r="A658" s="167" t="s">
        <v>47</v>
      </c>
      <c r="B658" s="168" t="s">
        <v>48</v>
      </c>
      <c r="C658" s="168" t="s">
        <v>49</v>
      </c>
      <c r="D658" s="168" t="s">
        <v>100</v>
      </c>
      <c r="E658" s="168" t="s">
        <v>51</v>
      </c>
      <c r="F658" s="168" t="s">
        <v>52</v>
      </c>
      <c r="G658" s="168" t="s">
        <v>101</v>
      </c>
      <c r="H658" s="168" t="s">
        <v>54</v>
      </c>
      <c r="I658" s="168" t="s">
        <v>102</v>
      </c>
      <c r="J658" s="168" t="s">
        <v>56</v>
      </c>
      <c r="K658" s="168" t="s">
        <v>103</v>
      </c>
      <c r="L658" s="168" t="s">
        <v>104</v>
      </c>
      <c r="M658" s="168" t="s">
        <v>105</v>
      </c>
    </row>
    <row r="659" spans="1:13">
      <c r="A659" s="194">
        <v>1</v>
      </c>
      <c r="B659" s="145" t="s">
        <v>127</v>
      </c>
      <c r="C659" s="145"/>
      <c r="D659" s="195">
        <v>1</v>
      </c>
      <c r="E659" s="187">
        <f>'BASIC RATES'!D56</f>
        <v>5526</v>
      </c>
      <c r="F659" s="173">
        <v>0.3</v>
      </c>
      <c r="G659" s="187">
        <f>E659-(E659*F659)</f>
        <v>3868.2</v>
      </c>
      <c r="H659" s="196"/>
      <c r="I659" s="187">
        <f>G659+(G659*H659)</f>
        <v>3868.2</v>
      </c>
      <c r="J659" s="174"/>
      <c r="K659" s="172">
        <f>I659*J659</f>
        <v>0</v>
      </c>
      <c r="L659" s="172">
        <f>K659+I659</f>
        <v>3868.2</v>
      </c>
      <c r="M659" s="175">
        <f>L659*D659</f>
        <v>3868.2</v>
      </c>
    </row>
    <row r="660" spans="1:13">
      <c r="A660" s="143">
        <v>2</v>
      </c>
      <c r="B660" s="145" t="s">
        <v>128</v>
      </c>
      <c r="C660" s="145"/>
      <c r="D660" s="195">
        <v>1</v>
      </c>
      <c r="E660" s="187">
        <f>'BASIC RATES'!D60</f>
        <v>5758</v>
      </c>
      <c r="F660" s="173">
        <v>0.3</v>
      </c>
      <c r="G660" s="187">
        <f>E660-(E660*F660)</f>
        <v>4030.6000000000004</v>
      </c>
      <c r="H660" s="196"/>
      <c r="I660" s="187">
        <f>G660+(G660*H660)</f>
        <v>4030.6000000000004</v>
      </c>
      <c r="J660" s="197"/>
      <c r="K660" s="195"/>
      <c r="L660" s="187">
        <f>K660+I660</f>
        <v>4030.6000000000004</v>
      </c>
      <c r="M660" s="133">
        <f>L660*D660</f>
        <v>4030.6000000000004</v>
      </c>
    </row>
    <row r="661" spans="1:13">
      <c r="A661" s="143">
        <v>3</v>
      </c>
      <c r="B661" s="145" t="s">
        <v>129</v>
      </c>
      <c r="C661" s="145"/>
      <c r="D661" s="195">
        <v>12</v>
      </c>
      <c r="E661" s="187">
        <f>'BASIC RATES'!D66</f>
        <v>294</v>
      </c>
      <c r="F661" s="173">
        <v>0.3</v>
      </c>
      <c r="G661" s="187">
        <f>E661-(E661*F661)</f>
        <v>205.8</v>
      </c>
      <c r="H661" s="196"/>
      <c r="I661" s="187">
        <f>G661+(G661*H661)</f>
        <v>205.8</v>
      </c>
      <c r="J661" s="197"/>
      <c r="K661" s="195"/>
      <c r="L661" s="187">
        <f>K661+I661</f>
        <v>205.8</v>
      </c>
      <c r="M661" s="133">
        <f>L661*D661</f>
        <v>2469.6000000000004</v>
      </c>
    </row>
    <row r="662" spans="1:13">
      <c r="A662" s="143">
        <v>4</v>
      </c>
      <c r="B662" s="145" t="s">
        <v>418</v>
      </c>
      <c r="C662" s="145"/>
      <c r="D662" s="195">
        <v>4</v>
      </c>
      <c r="E662" s="187">
        <v>5</v>
      </c>
      <c r="F662" s="173"/>
      <c r="G662" s="187">
        <f t="shared" ref="G662:G663" si="130">E662-(E662*F662)</f>
        <v>5</v>
      </c>
      <c r="H662" s="196"/>
      <c r="I662" s="187">
        <f t="shared" ref="I662:I663" si="131">G662+(G662*H662)</f>
        <v>5</v>
      </c>
      <c r="J662" s="197"/>
      <c r="K662" s="195"/>
      <c r="L662" s="187">
        <f t="shared" ref="L662:L663" si="132">K662+I662</f>
        <v>5</v>
      </c>
      <c r="M662" s="133">
        <f t="shared" ref="M662:M663" si="133">L662*D662</f>
        <v>20</v>
      </c>
    </row>
    <row r="663" spans="1:13">
      <c r="A663" s="143">
        <v>5</v>
      </c>
      <c r="B663" s="145" t="s">
        <v>416</v>
      </c>
      <c r="C663" s="145"/>
      <c r="D663" s="195">
        <v>1</v>
      </c>
      <c r="E663" s="187">
        <v>4.5</v>
      </c>
      <c r="F663" s="173"/>
      <c r="G663" s="187">
        <f t="shared" si="130"/>
        <v>4.5</v>
      </c>
      <c r="H663" s="196"/>
      <c r="I663" s="187">
        <f t="shared" si="131"/>
        <v>4.5</v>
      </c>
      <c r="J663" s="197"/>
      <c r="K663" s="195"/>
      <c r="L663" s="187">
        <f t="shared" si="132"/>
        <v>4.5</v>
      </c>
      <c r="M663" s="133">
        <f t="shared" si="133"/>
        <v>4.5</v>
      </c>
    </row>
    <row r="664" spans="1:13">
      <c r="A664" s="143"/>
      <c r="B664" s="145"/>
      <c r="C664" s="145"/>
      <c r="D664" s="195"/>
      <c r="E664" s="187"/>
      <c r="F664" s="173"/>
      <c r="G664" s="187"/>
      <c r="H664" s="196"/>
      <c r="I664" s="187"/>
      <c r="J664" s="197"/>
      <c r="K664" s="195"/>
      <c r="L664" s="187"/>
      <c r="M664" s="133"/>
    </row>
    <row r="665" spans="1:13">
      <c r="A665" s="143"/>
      <c r="B665" s="145" t="s">
        <v>67</v>
      </c>
      <c r="C665" s="145"/>
      <c r="D665" s="195"/>
      <c r="E665" s="195"/>
      <c r="F665" s="173"/>
      <c r="G665" s="187"/>
      <c r="H665" s="196"/>
      <c r="I665" s="187"/>
      <c r="J665" s="197"/>
      <c r="K665" s="195"/>
      <c r="L665" s="195"/>
      <c r="M665" s="133">
        <f>SUM(M659:M663)</f>
        <v>10392.900000000001</v>
      </c>
    </row>
    <row r="666" spans="1:13">
      <c r="A666" s="143">
        <v>6</v>
      </c>
      <c r="B666" s="145" t="s">
        <v>68</v>
      </c>
      <c r="C666" s="145"/>
      <c r="D666" s="195"/>
      <c r="E666" s="195"/>
      <c r="F666" s="173"/>
      <c r="G666" s="195"/>
      <c r="H666" s="197"/>
      <c r="I666" s="195"/>
      <c r="J666" s="198">
        <v>0.02</v>
      </c>
      <c r="K666" s="195"/>
      <c r="L666" s="195"/>
      <c r="M666" s="133">
        <f>M665*J666</f>
        <v>207.85800000000003</v>
      </c>
    </row>
    <row r="667" spans="1:13">
      <c r="A667" s="143"/>
      <c r="B667" s="145"/>
      <c r="C667" s="145"/>
      <c r="D667" s="195"/>
      <c r="E667" s="195"/>
      <c r="F667" s="173"/>
      <c r="G667" s="195"/>
      <c r="H667" s="197"/>
      <c r="I667" s="195"/>
      <c r="J667" s="198"/>
      <c r="K667" s="195"/>
      <c r="L667" s="195"/>
      <c r="M667" s="133">
        <f>SUM(M665:M666)</f>
        <v>10600.758000000002</v>
      </c>
    </row>
    <row r="668" spans="1:13">
      <c r="A668" s="143">
        <v>7</v>
      </c>
      <c r="B668" s="145" t="s">
        <v>69</v>
      </c>
      <c r="C668" s="145"/>
      <c r="D668" s="195">
        <v>1</v>
      </c>
      <c r="E668" s="187"/>
      <c r="F668" s="196"/>
      <c r="G668" s="187">
        <f>SUM(G669:G671)</f>
        <v>881.60000000000014</v>
      </c>
      <c r="H668" s="199"/>
      <c r="I668" s="187">
        <f>G668+(G668*H668)</f>
        <v>881.60000000000014</v>
      </c>
      <c r="J668" s="198"/>
      <c r="K668" s="195">
        <f>I668*J668</f>
        <v>0</v>
      </c>
      <c r="L668" s="195">
        <f>K668+I668</f>
        <v>881.60000000000014</v>
      </c>
      <c r="M668" s="133">
        <f>L668*D668</f>
        <v>881.60000000000014</v>
      </c>
    </row>
    <row r="669" spans="1:13">
      <c r="A669" s="121"/>
      <c r="B669" s="137" t="s">
        <v>70</v>
      </c>
      <c r="C669" s="123" t="s">
        <v>71</v>
      </c>
      <c r="D669" s="137">
        <v>0.68</v>
      </c>
      <c r="E669" s="138">
        <v>579</v>
      </c>
      <c r="F669" s="123"/>
      <c r="G669" s="137">
        <f>E669*D669</f>
        <v>393.72</v>
      </c>
      <c r="H669" s="136"/>
      <c r="I669" s="123"/>
      <c r="J669" s="135"/>
      <c r="K669" s="123"/>
      <c r="L669" s="123"/>
      <c r="M669" s="126"/>
    </row>
    <row r="670" spans="1:13">
      <c r="A670" s="121"/>
      <c r="B670" s="137" t="s">
        <v>72</v>
      </c>
      <c r="C670" s="123" t="s">
        <v>71</v>
      </c>
      <c r="D670" s="137">
        <v>0.12</v>
      </c>
      <c r="E670" s="138">
        <v>579</v>
      </c>
      <c r="F670" s="123"/>
      <c r="G670" s="137">
        <f>E670*D670</f>
        <v>69.48</v>
      </c>
      <c r="H670" s="136"/>
      <c r="I670" s="123"/>
      <c r="J670" s="135"/>
      <c r="K670" s="123"/>
      <c r="L670" s="123"/>
      <c r="M670" s="126"/>
    </row>
    <row r="671" spans="1:13">
      <c r="A671" s="121"/>
      <c r="B671" s="137" t="s">
        <v>73</v>
      </c>
      <c r="C671" s="123" t="s">
        <v>71</v>
      </c>
      <c r="D671" s="137">
        <v>0.8</v>
      </c>
      <c r="E671" s="138">
        <v>523</v>
      </c>
      <c r="F671" s="123"/>
      <c r="G671" s="137">
        <f>E671*D671</f>
        <v>418.40000000000003</v>
      </c>
      <c r="H671" s="136"/>
      <c r="I671" s="123"/>
      <c r="J671" s="135"/>
      <c r="K671" s="123"/>
      <c r="L671" s="123"/>
      <c r="M671" s="126"/>
    </row>
    <row r="672" spans="1:13">
      <c r="A672" s="143"/>
      <c r="B672" s="145"/>
      <c r="C672" s="145"/>
      <c r="D672" s="145"/>
      <c r="E672" s="145"/>
      <c r="F672" s="146"/>
      <c r="G672" s="145"/>
      <c r="H672" s="147"/>
      <c r="I672" s="145"/>
      <c r="J672" s="152"/>
      <c r="K672" s="145"/>
      <c r="L672" s="145"/>
      <c r="M672" s="133">
        <f>M667+M668</f>
        <v>11482.358000000002</v>
      </c>
    </row>
    <row r="673" spans="1:13">
      <c r="A673" s="121">
        <v>8</v>
      </c>
      <c r="B673" s="123" t="s">
        <v>74</v>
      </c>
      <c r="C673" s="123"/>
      <c r="D673" s="137"/>
      <c r="E673" s="137"/>
      <c r="F673" s="137"/>
      <c r="G673" s="126"/>
      <c r="H673" s="134"/>
      <c r="I673" s="126"/>
      <c r="J673" s="135">
        <v>0.01</v>
      </c>
      <c r="K673" s="126"/>
      <c r="L673" s="126"/>
      <c r="M673" s="126">
        <f>M672*J673</f>
        <v>114.82358000000002</v>
      </c>
    </row>
    <row r="674" spans="1:13">
      <c r="A674" s="121"/>
      <c r="B674" s="123"/>
      <c r="C674" s="123"/>
      <c r="D674" s="137"/>
      <c r="E674" s="137"/>
      <c r="F674" s="137"/>
      <c r="G674" s="126"/>
      <c r="H674" s="134"/>
      <c r="I674" s="126"/>
      <c r="J674" s="135"/>
      <c r="K674" s="126"/>
      <c r="L674" s="126"/>
      <c r="M674" s="126">
        <f>SUM(M672:M673)</f>
        <v>11597.181580000002</v>
      </c>
    </row>
    <row r="675" spans="1:13">
      <c r="A675" s="121">
        <v>9</v>
      </c>
      <c r="B675" s="123" t="s">
        <v>75</v>
      </c>
      <c r="C675" s="123"/>
      <c r="D675" s="137"/>
      <c r="E675" s="137"/>
      <c r="F675" s="137"/>
      <c r="G675" s="126"/>
      <c r="H675" s="134"/>
      <c r="I675" s="126"/>
      <c r="J675" s="135">
        <v>0.15</v>
      </c>
      <c r="K675" s="126"/>
      <c r="L675" s="126"/>
      <c r="M675" s="126">
        <f>M674*J675</f>
        <v>1739.5772370000002</v>
      </c>
    </row>
    <row r="676" spans="1:13">
      <c r="A676" s="121"/>
      <c r="B676" s="123"/>
      <c r="C676" s="123"/>
      <c r="D676" s="123"/>
      <c r="E676" s="126"/>
      <c r="F676" s="134"/>
      <c r="G676" s="126"/>
      <c r="H676" s="134"/>
      <c r="I676" s="126"/>
      <c r="J676" s="135"/>
      <c r="K676" s="126"/>
      <c r="L676" s="126"/>
      <c r="M676" s="126">
        <f>SUM(M674:M675)</f>
        <v>13336.758817000002</v>
      </c>
    </row>
    <row r="677" spans="1:13">
      <c r="A677" s="121">
        <v>10</v>
      </c>
      <c r="B677" s="123" t="s">
        <v>76</v>
      </c>
      <c r="C677" s="123"/>
      <c r="D677" s="123"/>
      <c r="E677" s="126"/>
      <c r="F677" s="134"/>
      <c r="G677" s="126"/>
      <c r="H677" s="134"/>
      <c r="I677" s="126"/>
      <c r="J677" s="135">
        <v>0.01</v>
      </c>
      <c r="K677" s="126"/>
      <c r="L677" s="126"/>
      <c r="M677" s="126">
        <f>M676*J677</f>
        <v>133.36758817000003</v>
      </c>
    </row>
    <row r="678" spans="1:13">
      <c r="A678" s="121"/>
      <c r="B678" s="123"/>
      <c r="C678" s="123"/>
      <c r="D678" s="123"/>
      <c r="E678" s="126"/>
      <c r="F678" s="134"/>
      <c r="G678" s="126"/>
      <c r="H678" s="134"/>
      <c r="I678" s="126"/>
      <c r="J678" s="135"/>
      <c r="K678" s="126"/>
      <c r="L678" s="126"/>
      <c r="M678" s="126">
        <f>SUM(M676:M677)</f>
        <v>13470.126405170002</v>
      </c>
    </row>
    <row r="679" spans="1:13">
      <c r="A679" s="121">
        <v>11</v>
      </c>
      <c r="B679" s="123" t="s">
        <v>387</v>
      </c>
      <c r="C679" s="123"/>
      <c r="D679" s="123"/>
      <c r="E679" s="126"/>
      <c r="F679" s="134"/>
      <c r="G679" s="126"/>
      <c r="H679" s="134"/>
      <c r="I679" s="126"/>
      <c r="J679" s="136">
        <v>0.06</v>
      </c>
      <c r="K679" s="126"/>
      <c r="L679" s="126"/>
      <c r="M679" s="126">
        <f>M678*J679</f>
        <v>808.2075843102001</v>
      </c>
    </row>
    <row r="680" spans="1:13">
      <c r="A680" s="121"/>
      <c r="B680" s="123"/>
      <c r="C680" s="123"/>
      <c r="D680" s="123"/>
      <c r="E680" s="126"/>
      <c r="F680" s="134"/>
      <c r="G680" s="126"/>
      <c r="H680" s="134"/>
      <c r="I680" s="126"/>
      <c r="J680" s="125"/>
      <c r="K680" s="126"/>
      <c r="L680" s="126"/>
      <c r="M680" s="126">
        <f>SUM(M678:M679)</f>
        <v>14278.333989480201</v>
      </c>
    </row>
    <row r="681" spans="1:13" ht="15">
      <c r="A681" s="121"/>
      <c r="B681" s="123" t="s">
        <v>78</v>
      </c>
      <c r="C681" s="123"/>
      <c r="D681" s="123"/>
      <c r="E681" s="126"/>
      <c r="F681" s="134"/>
      <c r="G681" s="126"/>
      <c r="H681" s="134"/>
      <c r="I681" s="126"/>
      <c r="J681" s="135"/>
      <c r="K681" s="126"/>
      <c r="L681" s="126"/>
      <c r="M681" s="139">
        <f>ROUND(M680,0)</f>
        <v>14278</v>
      </c>
    </row>
    <row r="682" spans="1:13" ht="15">
      <c r="A682" s="121"/>
      <c r="B682" s="137"/>
      <c r="C682" s="123"/>
      <c r="D682" s="123"/>
      <c r="E682" s="126"/>
      <c r="F682" s="134"/>
      <c r="G682" s="126"/>
      <c r="H682" s="134"/>
      <c r="I682" s="126"/>
      <c r="J682" s="134"/>
      <c r="K682" s="126"/>
      <c r="L682" s="126"/>
      <c r="M682" s="139"/>
    </row>
    <row r="683" spans="1:13" ht="15">
      <c r="A683" s="137"/>
      <c r="B683" s="123" t="s">
        <v>79</v>
      </c>
      <c r="C683" s="137"/>
      <c r="D683" s="137"/>
      <c r="E683" s="137"/>
      <c r="F683" s="137"/>
      <c r="G683" s="137"/>
      <c r="H683" s="137"/>
      <c r="I683" s="137"/>
      <c r="J683" s="137"/>
      <c r="K683" s="137"/>
      <c r="L683" s="137"/>
      <c r="M683" s="139">
        <f>M681</f>
        <v>14278</v>
      </c>
    </row>
    <row r="685" spans="1:13" ht="15">
      <c r="A685" s="397" t="s">
        <v>130</v>
      </c>
      <c r="B685" s="397"/>
      <c r="C685" s="200"/>
      <c r="D685" s="200"/>
      <c r="E685" s="200"/>
      <c r="F685" s="200"/>
      <c r="G685" s="200"/>
      <c r="H685" s="200"/>
      <c r="I685" s="200"/>
      <c r="J685" s="200"/>
      <c r="K685" s="200"/>
      <c r="L685" s="200"/>
      <c r="M685" s="200"/>
    </row>
    <row r="686" spans="1:13" ht="15">
      <c r="A686" s="387" t="s">
        <v>432</v>
      </c>
      <c r="B686" s="387"/>
      <c r="C686" s="387"/>
      <c r="D686" s="387"/>
      <c r="E686" s="387"/>
      <c r="F686" s="387"/>
      <c r="G686" s="387"/>
      <c r="H686" s="387"/>
      <c r="I686" s="387"/>
      <c r="J686" s="387"/>
      <c r="K686" s="387"/>
      <c r="L686" s="387"/>
      <c r="M686" s="387"/>
    </row>
    <row r="687" spans="1:13" ht="99.75">
      <c r="A687" s="118"/>
      <c r="B687" s="73" t="s">
        <v>11</v>
      </c>
      <c r="C687" s="120"/>
      <c r="D687" s="120"/>
      <c r="E687" s="120"/>
      <c r="F687" s="120"/>
      <c r="G687" s="120"/>
      <c r="H687" s="120"/>
      <c r="I687" s="120"/>
      <c r="J687" s="120"/>
      <c r="K687" s="120"/>
      <c r="L687" s="120"/>
      <c r="M687" s="120"/>
    </row>
    <row r="688" spans="1:13" ht="15">
      <c r="A688" s="118"/>
      <c r="B688" s="73"/>
      <c r="C688" s="120"/>
      <c r="D688" s="120"/>
      <c r="E688" s="120"/>
      <c r="F688" s="120"/>
      <c r="G688" s="120"/>
      <c r="H688" s="120"/>
      <c r="I688" s="120"/>
      <c r="J688" s="120"/>
      <c r="K688" s="120"/>
      <c r="L688" s="120"/>
      <c r="M688" s="120"/>
    </row>
    <row r="689" spans="1:13" ht="42.75">
      <c r="A689" s="163"/>
      <c r="B689" s="201" t="s">
        <v>242</v>
      </c>
      <c r="C689" s="145"/>
      <c r="D689" s="145"/>
      <c r="E689" s="145"/>
      <c r="F689" s="146"/>
      <c r="G689" s="145"/>
      <c r="H689" s="147"/>
      <c r="I689" s="145"/>
      <c r="J689" s="147"/>
      <c r="K689" s="145"/>
      <c r="L689" s="145"/>
      <c r="M689" s="133"/>
    </row>
    <row r="690" spans="1:13" ht="15">
      <c r="A690" s="163"/>
      <c r="B690" s="141" t="s">
        <v>88</v>
      </c>
      <c r="C690" s="145"/>
      <c r="D690" s="145"/>
      <c r="E690" s="145"/>
      <c r="F690" s="146"/>
      <c r="G690" s="145"/>
      <c r="H690" s="147"/>
      <c r="I690" s="145"/>
      <c r="J690" s="147"/>
      <c r="K690" s="145"/>
      <c r="L690" s="145"/>
      <c r="M690" s="133"/>
    </row>
    <row r="691" spans="1:13" ht="15">
      <c r="A691" s="163"/>
      <c r="B691" s="141"/>
      <c r="C691" s="145"/>
      <c r="D691" s="145"/>
      <c r="E691" s="145"/>
      <c r="F691" s="146"/>
      <c r="G691" s="145"/>
      <c r="H691" s="147"/>
      <c r="I691" s="145"/>
      <c r="J691" s="147"/>
      <c r="K691" s="145"/>
      <c r="L691" s="145"/>
      <c r="M691" s="133"/>
    </row>
    <row r="692" spans="1:13" ht="15">
      <c r="A692" s="167" t="s">
        <v>47</v>
      </c>
      <c r="B692" s="168" t="s">
        <v>48</v>
      </c>
      <c r="C692" s="168" t="s">
        <v>49</v>
      </c>
      <c r="D692" s="168" t="s">
        <v>100</v>
      </c>
      <c r="E692" s="168" t="s">
        <v>51</v>
      </c>
      <c r="F692" s="168" t="s">
        <v>52</v>
      </c>
      <c r="G692" s="168" t="s">
        <v>101</v>
      </c>
      <c r="H692" s="168" t="s">
        <v>54</v>
      </c>
      <c r="I692" s="168" t="s">
        <v>102</v>
      </c>
      <c r="J692" s="168" t="s">
        <v>56</v>
      </c>
      <c r="K692" s="168" t="s">
        <v>103</v>
      </c>
      <c r="L692" s="168" t="s">
        <v>104</v>
      </c>
      <c r="M692" s="168" t="s">
        <v>105</v>
      </c>
    </row>
    <row r="693" spans="1:13">
      <c r="A693" s="194">
        <v>1</v>
      </c>
      <c r="B693" s="145" t="s">
        <v>419</v>
      </c>
      <c r="C693" s="145"/>
      <c r="D693" s="195">
        <v>1</v>
      </c>
      <c r="E693" s="202">
        <f>'BASIC RATES'!D57</f>
        <v>10482</v>
      </c>
      <c r="F693" s="173">
        <v>0.3</v>
      </c>
      <c r="G693" s="187">
        <f>E693-(E693*F693)</f>
        <v>7337.4</v>
      </c>
      <c r="H693" s="196"/>
      <c r="I693" s="187">
        <f>G693+(G693*H693)</f>
        <v>7337.4</v>
      </c>
      <c r="J693" s="174"/>
      <c r="K693" s="172"/>
      <c r="L693" s="172">
        <f>K693+I693</f>
        <v>7337.4</v>
      </c>
      <c r="M693" s="175">
        <f>L693*D693</f>
        <v>7337.4</v>
      </c>
    </row>
    <row r="694" spans="1:13">
      <c r="A694" s="143">
        <v>2</v>
      </c>
      <c r="B694" s="145" t="s">
        <v>142</v>
      </c>
      <c r="C694" s="145"/>
      <c r="D694" s="195">
        <v>1</v>
      </c>
      <c r="E694" s="187">
        <f>'BASIC RATES'!D61</f>
        <v>2774</v>
      </c>
      <c r="F694" s="173">
        <v>0.3</v>
      </c>
      <c r="G694" s="187">
        <f>E694-(E694*F694)</f>
        <v>1941.8000000000002</v>
      </c>
      <c r="H694" s="196"/>
      <c r="I694" s="187">
        <f>G694+(G694*H694)</f>
        <v>1941.8000000000002</v>
      </c>
      <c r="J694" s="197"/>
      <c r="K694" s="195"/>
      <c r="L694" s="187">
        <f>K694+I694</f>
        <v>1941.8000000000002</v>
      </c>
      <c r="M694" s="133">
        <f>L694*D694</f>
        <v>1941.8000000000002</v>
      </c>
    </row>
    <row r="695" spans="1:13">
      <c r="A695" s="143">
        <v>3</v>
      </c>
      <c r="B695" s="145" t="s">
        <v>243</v>
      </c>
      <c r="C695" s="145"/>
      <c r="D695" s="195">
        <v>2</v>
      </c>
      <c r="E695" s="187">
        <f>'BASIC RATES'!D64</f>
        <v>1422</v>
      </c>
      <c r="F695" s="173">
        <v>0.3</v>
      </c>
      <c r="G695" s="187">
        <f>E695-(E695*F695)</f>
        <v>995.40000000000009</v>
      </c>
      <c r="H695" s="196"/>
      <c r="I695" s="187">
        <f>G695+(G695*H695)</f>
        <v>995.40000000000009</v>
      </c>
      <c r="J695" s="197"/>
      <c r="K695" s="195"/>
      <c r="L695" s="187">
        <f>K695+I695</f>
        <v>995.40000000000009</v>
      </c>
      <c r="M695" s="133">
        <f>L695*D695</f>
        <v>1990.8000000000002</v>
      </c>
    </row>
    <row r="696" spans="1:13">
      <c r="A696" s="194">
        <v>4</v>
      </c>
      <c r="B696" s="145" t="s">
        <v>129</v>
      </c>
      <c r="C696" s="145"/>
      <c r="D696" s="195">
        <v>6</v>
      </c>
      <c r="E696" s="187">
        <f>'BASIC RATES'!D66</f>
        <v>294</v>
      </c>
      <c r="F696" s="173">
        <v>0.3</v>
      </c>
      <c r="G696" s="187">
        <f>E696-(E696*F696)</f>
        <v>205.8</v>
      </c>
      <c r="H696" s="196"/>
      <c r="I696" s="187">
        <f>G696+(G696*H696)</f>
        <v>205.8</v>
      </c>
      <c r="J696" s="197"/>
      <c r="K696" s="195"/>
      <c r="L696" s="187">
        <f>K696+I696</f>
        <v>205.8</v>
      </c>
      <c r="M696" s="133">
        <f>L696*D696</f>
        <v>1234.8000000000002</v>
      </c>
    </row>
    <row r="697" spans="1:13">
      <c r="A697" s="143">
        <v>5</v>
      </c>
      <c r="B697" s="145" t="s">
        <v>418</v>
      </c>
      <c r="C697" s="145"/>
      <c r="D697" s="195">
        <v>4</v>
      </c>
      <c r="E697" s="187">
        <v>5</v>
      </c>
      <c r="F697" s="173"/>
      <c r="G697" s="187">
        <f t="shared" ref="G697:G698" si="134">E697-(E697*F697)</f>
        <v>5</v>
      </c>
      <c r="H697" s="196"/>
      <c r="I697" s="187">
        <f t="shared" ref="I697:I698" si="135">G697+(G697*H697)</f>
        <v>5</v>
      </c>
      <c r="J697" s="197"/>
      <c r="K697" s="195"/>
      <c r="L697" s="187">
        <f t="shared" ref="L697:L698" si="136">K697+I697</f>
        <v>5</v>
      </c>
      <c r="M697" s="133">
        <f t="shared" ref="M697:M698" si="137">L697*D697</f>
        <v>20</v>
      </c>
    </row>
    <row r="698" spans="1:13">
      <c r="A698" s="143">
        <v>6</v>
      </c>
      <c r="B698" s="145" t="s">
        <v>416</v>
      </c>
      <c r="C698" s="145"/>
      <c r="D698" s="195">
        <v>1</v>
      </c>
      <c r="E698" s="187">
        <v>4.5</v>
      </c>
      <c r="F698" s="173"/>
      <c r="G698" s="187">
        <f t="shared" si="134"/>
        <v>4.5</v>
      </c>
      <c r="H698" s="196"/>
      <c r="I698" s="187">
        <f t="shared" si="135"/>
        <v>4.5</v>
      </c>
      <c r="J698" s="197"/>
      <c r="K698" s="195"/>
      <c r="L698" s="187">
        <f t="shared" si="136"/>
        <v>4.5</v>
      </c>
      <c r="M698" s="133">
        <f t="shared" si="137"/>
        <v>4.5</v>
      </c>
    </row>
    <row r="699" spans="1:13">
      <c r="A699" s="143"/>
      <c r="B699" s="145" t="s">
        <v>67</v>
      </c>
      <c r="C699" s="145"/>
      <c r="D699" s="195"/>
      <c r="E699" s="195"/>
      <c r="F699" s="173"/>
      <c r="G699" s="187"/>
      <c r="H699" s="196"/>
      <c r="I699" s="187"/>
      <c r="J699" s="197"/>
      <c r="K699" s="195"/>
      <c r="L699" s="195"/>
      <c r="M699" s="133">
        <f>SUM(M693:M698)</f>
        <v>12529.3</v>
      </c>
    </row>
    <row r="700" spans="1:13">
      <c r="A700" s="143"/>
      <c r="B700" s="145"/>
      <c r="C700" s="145"/>
      <c r="D700" s="195"/>
      <c r="E700" s="195"/>
      <c r="F700" s="173"/>
      <c r="G700" s="187"/>
      <c r="H700" s="196"/>
      <c r="I700" s="187"/>
      <c r="J700" s="197"/>
      <c r="K700" s="195"/>
      <c r="L700" s="195"/>
      <c r="M700" s="133"/>
    </row>
    <row r="701" spans="1:13">
      <c r="A701" s="143">
        <v>7</v>
      </c>
      <c r="B701" s="145" t="s">
        <v>68</v>
      </c>
      <c r="C701" s="145"/>
      <c r="D701" s="195"/>
      <c r="E701" s="195"/>
      <c r="F701" s="173"/>
      <c r="G701" s="195"/>
      <c r="H701" s="197"/>
      <c r="I701" s="195"/>
      <c r="J701" s="198">
        <v>0.02</v>
      </c>
      <c r="K701" s="195"/>
      <c r="L701" s="195"/>
      <c r="M701" s="133">
        <f>M699*J701</f>
        <v>250.58599999999998</v>
      </c>
    </row>
    <row r="702" spans="1:13">
      <c r="A702" s="143"/>
      <c r="B702" s="145"/>
      <c r="C702" s="145"/>
      <c r="D702" s="145"/>
      <c r="E702" s="145"/>
      <c r="F702" s="146"/>
      <c r="G702" s="145"/>
      <c r="H702" s="147"/>
      <c r="I702" s="145"/>
      <c r="J702" s="152"/>
      <c r="K702" s="145"/>
      <c r="L702" s="145"/>
      <c r="M702" s="133">
        <f>SUM(M699:M701)</f>
        <v>12779.885999999999</v>
      </c>
    </row>
    <row r="703" spans="1:13">
      <c r="A703" s="143">
        <v>8</v>
      </c>
      <c r="B703" s="145" t="s">
        <v>69</v>
      </c>
      <c r="C703" s="145"/>
      <c r="D703" s="145">
        <v>1</v>
      </c>
      <c r="E703" s="133"/>
      <c r="F703" s="153"/>
      <c r="G703" s="133">
        <f>SUM(G704:G706)</f>
        <v>946.41000000000008</v>
      </c>
      <c r="H703" s="154"/>
      <c r="I703" s="133">
        <f>G703+(G703*H703)</f>
        <v>946.41000000000008</v>
      </c>
      <c r="J703" s="152"/>
      <c r="K703" s="145">
        <f>I703*J703</f>
        <v>0</v>
      </c>
      <c r="L703" s="145">
        <f>K703+I703</f>
        <v>946.41000000000008</v>
      </c>
      <c r="M703" s="133">
        <f>L703*D703</f>
        <v>946.41000000000008</v>
      </c>
    </row>
    <row r="704" spans="1:13">
      <c r="A704" s="121"/>
      <c r="B704" s="137" t="s">
        <v>70</v>
      </c>
      <c r="C704" s="123" t="s">
        <v>71</v>
      </c>
      <c r="D704" s="137">
        <f>0.15+0.48+0.15</f>
        <v>0.78</v>
      </c>
      <c r="E704" s="138">
        <v>579</v>
      </c>
      <c r="F704" s="123"/>
      <c r="G704" s="137">
        <f>E704*D704</f>
        <v>451.62</v>
      </c>
      <c r="H704" s="136"/>
      <c r="I704" s="123"/>
      <c r="J704" s="135"/>
      <c r="K704" s="123"/>
      <c r="L704" s="123"/>
      <c r="M704" s="126"/>
    </row>
    <row r="705" spans="1:13">
      <c r="A705" s="121"/>
      <c r="B705" s="137" t="s">
        <v>72</v>
      </c>
      <c r="C705" s="123" t="s">
        <v>71</v>
      </c>
      <c r="D705" s="137">
        <v>0.15</v>
      </c>
      <c r="E705" s="138">
        <v>579</v>
      </c>
      <c r="F705" s="123"/>
      <c r="G705" s="137">
        <f>E705*D705</f>
        <v>86.85</v>
      </c>
      <c r="H705" s="136"/>
      <c r="I705" s="123"/>
      <c r="J705" s="135"/>
      <c r="K705" s="123"/>
      <c r="L705" s="123"/>
      <c r="M705" s="126"/>
    </row>
    <row r="706" spans="1:13">
      <c r="A706" s="121"/>
      <c r="B706" s="137" t="s">
        <v>73</v>
      </c>
      <c r="C706" s="123" t="s">
        <v>71</v>
      </c>
      <c r="D706" s="137">
        <f>0.15+0.48+0.15</f>
        <v>0.78</v>
      </c>
      <c r="E706" s="138">
        <v>523</v>
      </c>
      <c r="F706" s="123"/>
      <c r="G706" s="137">
        <f>E706*D706</f>
        <v>407.94</v>
      </c>
      <c r="H706" s="136"/>
      <c r="I706" s="123"/>
      <c r="J706" s="135"/>
      <c r="K706" s="123"/>
      <c r="L706" s="123"/>
      <c r="M706" s="126"/>
    </row>
    <row r="707" spans="1:13">
      <c r="A707" s="143"/>
      <c r="B707" s="145"/>
      <c r="C707" s="145"/>
      <c r="D707" s="145"/>
      <c r="E707" s="145"/>
      <c r="F707" s="146"/>
      <c r="G707" s="145"/>
      <c r="H707" s="147"/>
      <c r="I707" s="145"/>
      <c r="J707" s="152"/>
      <c r="K707" s="145"/>
      <c r="L707" s="145"/>
      <c r="M707" s="133"/>
    </row>
    <row r="708" spans="1:13">
      <c r="A708" s="143"/>
      <c r="B708" s="145"/>
      <c r="C708" s="145"/>
      <c r="D708" s="145"/>
      <c r="E708" s="145"/>
      <c r="F708" s="146"/>
      <c r="G708" s="145"/>
      <c r="H708" s="147"/>
      <c r="I708" s="145"/>
      <c r="J708" s="152"/>
      <c r="K708" s="145"/>
      <c r="L708" s="145"/>
      <c r="M708" s="133">
        <f>M702+M703</f>
        <v>13726.295999999998</v>
      </c>
    </row>
    <row r="709" spans="1:13">
      <c r="A709" s="121">
        <v>9</v>
      </c>
      <c r="B709" s="123" t="s">
        <v>74</v>
      </c>
      <c r="C709" s="123"/>
      <c r="D709" s="123"/>
      <c r="E709" s="126"/>
      <c r="F709" s="134"/>
      <c r="G709" s="126"/>
      <c r="H709" s="134"/>
      <c r="I709" s="126"/>
      <c r="J709" s="135">
        <v>0.01</v>
      </c>
      <c r="K709" s="126"/>
      <c r="L709" s="126"/>
      <c r="M709" s="126">
        <f>M708*J709</f>
        <v>137.26295999999999</v>
      </c>
    </row>
    <row r="710" spans="1:13">
      <c r="A710" s="121"/>
      <c r="B710" s="123"/>
      <c r="C710" s="123"/>
      <c r="D710" s="123"/>
      <c r="E710" s="126"/>
      <c r="F710" s="134"/>
      <c r="G710" s="126"/>
      <c r="H710" s="134"/>
      <c r="I710" s="126"/>
      <c r="J710" s="135"/>
      <c r="K710" s="126"/>
      <c r="L710" s="126"/>
      <c r="M710" s="126">
        <f>SUM(M708:M709)</f>
        <v>13863.558959999998</v>
      </c>
    </row>
    <row r="711" spans="1:13">
      <c r="A711" s="121">
        <v>10</v>
      </c>
      <c r="B711" s="123" t="s">
        <v>75</v>
      </c>
      <c r="C711" s="123"/>
      <c r="D711" s="123"/>
      <c r="E711" s="126"/>
      <c r="F711" s="134"/>
      <c r="G711" s="126"/>
      <c r="H711" s="134"/>
      <c r="I711" s="126"/>
      <c r="J711" s="135">
        <v>0.15</v>
      </c>
      <c r="K711" s="126"/>
      <c r="L711" s="126"/>
      <c r="M711" s="126">
        <f>M710*J711</f>
        <v>2079.5338439999996</v>
      </c>
    </row>
    <row r="712" spans="1:13">
      <c r="A712" s="121"/>
      <c r="B712" s="123"/>
      <c r="C712" s="123"/>
      <c r="D712" s="123"/>
      <c r="E712" s="126"/>
      <c r="F712" s="134"/>
      <c r="G712" s="126"/>
      <c r="H712" s="134"/>
      <c r="I712" s="126"/>
      <c r="J712" s="135"/>
      <c r="K712" s="126"/>
      <c r="L712" s="126"/>
      <c r="M712" s="126">
        <f>SUM(M710:M711)</f>
        <v>15943.092803999998</v>
      </c>
    </row>
    <row r="713" spans="1:13">
      <c r="A713" s="121">
        <v>11</v>
      </c>
      <c r="B713" s="123" t="s">
        <v>76</v>
      </c>
      <c r="C713" s="123"/>
      <c r="D713" s="123"/>
      <c r="E713" s="126"/>
      <c r="F713" s="134"/>
      <c r="G713" s="126"/>
      <c r="H713" s="134"/>
      <c r="I713" s="126"/>
      <c r="J713" s="135">
        <v>0.01</v>
      </c>
      <c r="K713" s="126"/>
      <c r="L713" s="126"/>
      <c r="M713" s="126">
        <f>M712*J713</f>
        <v>159.43092804</v>
      </c>
    </row>
    <row r="714" spans="1:13">
      <c r="A714" s="121"/>
      <c r="B714" s="123"/>
      <c r="C714" s="123"/>
      <c r="D714" s="123"/>
      <c r="E714" s="126"/>
      <c r="F714" s="134"/>
      <c r="G714" s="126"/>
      <c r="H714" s="134"/>
      <c r="I714" s="126"/>
      <c r="J714" s="135"/>
      <c r="K714" s="126"/>
      <c r="L714" s="126"/>
      <c r="M714" s="126">
        <f>SUM(M712:M713)</f>
        <v>16102.523732039997</v>
      </c>
    </row>
    <row r="715" spans="1:13">
      <c r="A715" s="121">
        <v>12</v>
      </c>
      <c r="B715" s="123" t="s">
        <v>387</v>
      </c>
      <c r="C715" s="123"/>
      <c r="D715" s="123"/>
      <c r="E715" s="126"/>
      <c r="F715" s="134"/>
      <c r="G715" s="126"/>
      <c r="H715" s="134"/>
      <c r="I715" s="126"/>
      <c r="J715" s="136">
        <f>J679</f>
        <v>0.06</v>
      </c>
      <c r="K715" s="126"/>
      <c r="L715" s="126"/>
      <c r="M715" s="126">
        <f>M714*J715</f>
        <v>966.15142392239977</v>
      </c>
    </row>
    <row r="716" spans="1:13">
      <c r="A716" s="121"/>
      <c r="B716" s="123"/>
      <c r="C716" s="123"/>
      <c r="D716" s="123"/>
      <c r="E716" s="126"/>
      <c r="F716" s="134"/>
      <c r="G716" s="126"/>
      <c r="H716" s="134"/>
      <c r="I716" s="126"/>
      <c r="J716" s="125"/>
      <c r="K716" s="126"/>
      <c r="L716" s="126"/>
      <c r="M716" s="126">
        <f>SUM(M714:M715)</f>
        <v>17068.675155962395</v>
      </c>
    </row>
    <row r="717" spans="1:13" ht="15">
      <c r="A717" s="121"/>
      <c r="B717" s="123" t="s">
        <v>78</v>
      </c>
      <c r="C717" s="123"/>
      <c r="D717" s="123"/>
      <c r="E717" s="126"/>
      <c r="F717" s="134"/>
      <c r="G717" s="126"/>
      <c r="H717" s="134"/>
      <c r="I717" s="126"/>
      <c r="J717" s="135"/>
      <c r="K717" s="126"/>
      <c r="L717" s="126"/>
      <c r="M717" s="139">
        <f>ROUND(M716,0)</f>
        <v>17069</v>
      </c>
    </row>
    <row r="718" spans="1:13" ht="15">
      <c r="A718" s="121"/>
      <c r="B718" s="137"/>
      <c r="C718" s="123"/>
      <c r="D718" s="123"/>
      <c r="E718" s="126"/>
      <c r="F718" s="134"/>
      <c r="G718" s="126"/>
      <c r="H718" s="134"/>
      <c r="I718" s="126"/>
      <c r="J718" s="134"/>
      <c r="K718" s="126"/>
      <c r="L718" s="126"/>
      <c r="M718" s="139"/>
    </row>
    <row r="719" spans="1:13" ht="15">
      <c r="A719" s="137"/>
      <c r="B719" s="123" t="s">
        <v>79</v>
      </c>
      <c r="C719" s="137"/>
      <c r="D719" s="137"/>
      <c r="E719" s="137"/>
      <c r="F719" s="137"/>
      <c r="G719" s="137"/>
      <c r="H719" s="137"/>
      <c r="I719" s="137"/>
      <c r="J719" s="137"/>
      <c r="K719" s="137"/>
      <c r="L719" s="137"/>
      <c r="M719" s="139">
        <f>M717</f>
        <v>17069</v>
      </c>
    </row>
    <row r="720" spans="1:13" ht="15">
      <c r="A720" s="203"/>
      <c r="B720" s="203"/>
      <c r="C720" s="200"/>
      <c r="D720" s="200"/>
      <c r="E720" s="200"/>
      <c r="F720" s="200"/>
      <c r="G720" s="200"/>
      <c r="H720" s="200"/>
      <c r="I720" s="200"/>
      <c r="J720" s="200"/>
      <c r="K720" s="200"/>
      <c r="L720" s="200"/>
      <c r="M720" s="200"/>
    </row>
    <row r="721" spans="1:13" ht="15">
      <c r="A721" s="387" t="s">
        <v>432</v>
      </c>
      <c r="B721" s="387"/>
      <c r="C721" s="387"/>
      <c r="D721" s="387"/>
      <c r="E721" s="387"/>
      <c r="F721" s="387"/>
      <c r="G721" s="387"/>
      <c r="H721" s="387"/>
      <c r="I721" s="387"/>
      <c r="J721" s="387"/>
      <c r="K721" s="387"/>
      <c r="L721" s="387"/>
      <c r="M721" s="387"/>
    </row>
    <row r="722" spans="1:13" ht="99.75">
      <c r="A722" s="118"/>
      <c r="B722" s="73" t="s">
        <v>11</v>
      </c>
      <c r="C722" s="120"/>
      <c r="D722" s="120"/>
      <c r="E722" s="120"/>
      <c r="F722" s="120"/>
      <c r="G722" s="120"/>
      <c r="H722" s="120"/>
      <c r="I722" s="120"/>
      <c r="J722" s="120"/>
      <c r="K722" s="120"/>
      <c r="L722" s="120"/>
      <c r="M722" s="120"/>
    </row>
    <row r="723" spans="1:13" ht="15">
      <c r="A723" s="118"/>
      <c r="B723" s="73"/>
      <c r="C723" s="120"/>
      <c r="D723" s="120"/>
      <c r="E723" s="120"/>
      <c r="F723" s="120"/>
      <c r="G723" s="120"/>
      <c r="H723" s="120"/>
      <c r="I723" s="120"/>
      <c r="J723" s="120"/>
      <c r="K723" s="120"/>
      <c r="L723" s="120"/>
      <c r="M723" s="120"/>
    </row>
    <row r="724" spans="1:13" ht="28.5">
      <c r="A724" s="163"/>
      <c r="B724" s="201" t="s">
        <v>141</v>
      </c>
      <c r="C724" s="145"/>
      <c r="D724" s="145"/>
      <c r="E724" s="145"/>
      <c r="F724" s="146"/>
      <c r="G724" s="145"/>
      <c r="H724" s="147"/>
      <c r="I724" s="145"/>
      <c r="J724" s="147"/>
      <c r="K724" s="145"/>
      <c r="L724" s="145"/>
      <c r="M724" s="133"/>
    </row>
    <row r="725" spans="1:13" ht="15">
      <c r="A725" s="163"/>
      <c r="B725" s="141" t="s">
        <v>88</v>
      </c>
      <c r="C725" s="145"/>
      <c r="D725" s="145"/>
      <c r="E725" s="145"/>
      <c r="F725" s="146"/>
      <c r="G725" s="145"/>
      <c r="H725" s="147"/>
      <c r="I725" s="145"/>
      <c r="J725" s="147"/>
      <c r="K725" s="145"/>
      <c r="L725" s="145"/>
      <c r="M725" s="133"/>
    </row>
    <row r="726" spans="1:13" ht="15">
      <c r="A726" s="163"/>
      <c r="B726" s="141"/>
      <c r="C726" s="145"/>
      <c r="D726" s="145"/>
      <c r="E726" s="145"/>
      <c r="F726" s="146"/>
      <c r="G726" s="145"/>
      <c r="H726" s="147"/>
      <c r="I726" s="145"/>
      <c r="J726" s="147"/>
      <c r="K726" s="145"/>
      <c r="L726" s="145"/>
      <c r="M726" s="133"/>
    </row>
    <row r="727" spans="1:13" ht="15">
      <c r="A727" s="167" t="s">
        <v>47</v>
      </c>
      <c r="B727" s="168" t="s">
        <v>48</v>
      </c>
      <c r="C727" s="168" t="s">
        <v>49</v>
      </c>
      <c r="D727" s="168" t="s">
        <v>100</v>
      </c>
      <c r="E727" s="168" t="s">
        <v>51</v>
      </c>
      <c r="F727" s="168" t="s">
        <v>52</v>
      </c>
      <c r="G727" s="168" t="s">
        <v>101</v>
      </c>
      <c r="H727" s="168" t="s">
        <v>54</v>
      </c>
      <c r="I727" s="168" t="s">
        <v>102</v>
      </c>
      <c r="J727" s="168" t="s">
        <v>56</v>
      </c>
      <c r="K727" s="168" t="s">
        <v>103</v>
      </c>
      <c r="L727" s="168" t="s">
        <v>104</v>
      </c>
      <c r="M727" s="168" t="s">
        <v>105</v>
      </c>
    </row>
    <row r="728" spans="1:13">
      <c r="A728" s="194">
        <v>1</v>
      </c>
      <c r="B728" s="145" t="s">
        <v>140</v>
      </c>
      <c r="C728" s="145"/>
      <c r="D728" s="195">
        <v>1</v>
      </c>
      <c r="E728" s="187">
        <f>'BASIC RATES'!D56</f>
        <v>5526</v>
      </c>
      <c r="F728" s="173">
        <v>0.3</v>
      </c>
      <c r="G728" s="187">
        <f>E728-(E728*F728)</f>
        <v>3868.2</v>
      </c>
      <c r="H728" s="196"/>
      <c r="I728" s="187">
        <f>G728+(G728*H728)</f>
        <v>3868.2</v>
      </c>
      <c r="J728" s="174"/>
      <c r="K728" s="172">
        <f>I728*J728</f>
        <v>0</v>
      </c>
      <c r="L728" s="172">
        <f>K728+I728</f>
        <v>3868.2</v>
      </c>
      <c r="M728" s="175">
        <f>L728*D728</f>
        <v>3868.2</v>
      </c>
    </row>
    <row r="729" spans="1:13">
      <c r="A729" s="143">
        <v>2</v>
      </c>
      <c r="B729" s="145" t="s">
        <v>142</v>
      </c>
      <c r="C729" s="145"/>
      <c r="D729" s="195">
        <v>1</v>
      </c>
      <c r="E729" s="187">
        <f>'BASIC RATES'!D61</f>
        <v>2774</v>
      </c>
      <c r="F729" s="173">
        <v>0.3</v>
      </c>
      <c r="G729" s="187">
        <f>E729-(E729*F729)</f>
        <v>1941.8000000000002</v>
      </c>
      <c r="H729" s="196"/>
      <c r="I729" s="187">
        <f>G729+(G729*H729)</f>
        <v>1941.8000000000002</v>
      </c>
      <c r="J729" s="197"/>
      <c r="K729" s="195"/>
      <c r="L729" s="187">
        <f>K729+I729</f>
        <v>1941.8000000000002</v>
      </c>
      <c r="M729" s="133">
        <f>L729*D729</f>
        <v>1941.8000000000002</v>
      </c>
    </row>
    <row r="730" spans="1:13">
      <c r="A730" s="143">
        <v>3</v>
      </c>
      <c r="B730" s="145" t="s">
        <v>129</v>
      </c>
      <c r="C730" s="145"/>
      <c r="D730" s="195">
        <v>12</v>
      </c>
      <c r="E730" s="187">
        <f>'BASIC RATES'!D66</f>
        <v>294</v>
      </c>
      <c r="F730" s="173">
        <v>0.3</v>
      </c>
      <c r="G730" s="187">
        <f>E730-(E730*F730)</f>
        <v>205.8</v>
      </c>
      <c r="H730" s="196"/>
      <c r="I730" s="187">
        <f>G730+(G730*H730)</f>
        <v>205.8</v>
      </c>
      <c r="J730" s="197"/>
      <c r="K730" s="195"/>
      <c r="L730" s="187">
        <f>K730+I730</f>
        <v>205.8</v>
      </c>
      <c r="M730" s="133">
        <f>L730*D730</f>
        <v>2469.6000000000004</v>
      </c>
    </row>
    <row r="731" spans="1:13">
      <c r="A731" s="143">
        <v>4</v>
      </c>
      <c r="B731" s="145" t="s">
        <v>418</v>
      </c>
      <c r="C731" s="145"/>
      <c r="D731" s="195">
        <v>4</v>
      </c>
      <c r="E731" s="187">
        <v>5</v>
      </c>
      <c r="F731" s="173"/>
      <c r="G731" s="187">
        <f t="shared" ref="G731:G732" si="138">E731-(E731*F731)</f>
        <v>5</v>
      </c>
      <c r="H731" s="196"/>
      <c r="I731" s="187">
        <f t="shared" ref="I731:I732" si="139">G731+(G731*H731)</f>
        <v>5</v>
      </c>
      <c r="J731" s="197"/>
      <c r="K731" s="195"/>
      <c r="L731" s="187">
        <f t="shared" ref="L731:L732" si="140">K731+I731</f>
        <v>5</v>
      </c>
      <c r="M731" s="133">
        <f t="shared" ref="M731:M732" si="141">L731*D731</f>
        <v>20</v>
      </c>
    </row>
    <row r="732" spans="1:13">
      <c r="A732" s="143">
        <v>5</v>
      </c>
      <c r="B732" s="145" t="s">
        <v>416</v>
      </c>
      <c r="C732" s="145"/>
      <c r="D732" s="195">
        <v>1</v>
      </c>
      <c r="E732" s="187">
        <v>4.5</v>
      </c>
      <c r="F732" s="173"/>
      <c r="G732" s="187">
        <f t="shared" si="138"/>
        <v>4.5</v>
      </c>
      <c r="H732" s="196"/>
      <c r="I732" s="187">
        <f t="shared" si="139"/>
        <v>4.5</v>
      </c>
      <c r="J732" s="197"/>
      <c r="K732" s="195"/>
      <c r="L732" s="187">
        <f t="shared" si="140"/>
        <v>4.5</v>
      </c>
      <c r="M732" s="133">
        <f t="shared" si="141"/>
        <v>4.5</v>
      </c>
    </row>
    <row r="733" spans="1:13">
      <c r="A733" s="143"/>
      <c r="B733" s="145" t="s">
        <v>67</v>
      </c>
      <c r="C733" s="145"/>
      <c r="D733" s="195"/>
      <c r="E733" s="195"/>
      <c r="F733" s="173"/>
      <c r="G733" s="187"/>
      <c r="H733" s="196"/>
      <c r="I733" s="187"/>
      <c r="J733" s="197"/>
      <c r="K733" s="195"/>
      <c r="L733" s="195"/>
      <c r="M733" s="133">
        <f>SUM(M728:M732)</f>
        <v>8304.1</v>
      </c>
    </row>
    <row r="734" spans="1:13">
      <c r="A734" s="143"/>
      <c r="B734" s="145"/>
      <c r="C734" s="145"/>
      <c r="D734" s="195"/>
      <c r="E734" s="195"/>
      <c r="F734" s="173"/>
      <c r="G734" s="187"/>
      <c r="H734" s="196"/>
      <c r="I734" s="187"/>
      <c r="J734" s="197"/>
      <c r="K734" s="195"/>
      <c r="L734" s="195"/>
      <c r="M734" s="133"/>
    </row>
    <row r="735" spans="1:13">
      <c r="A735" s="143">
        <v>6</v>
      </c>
      <c r="B735" s="145" t="s">
        <v>68</v>
      </c>
      <c r="C735" s="145"/>
      <c r="D735" s="195"/>
      <c r="E735" s="195"/>
      <c r="F735" s="173"/>
      <c r="G735" s="195"/>
      <c r="H735" s="197"/>
      <c r="I735" s="195"/>
      <c r="J735" s="198">
        <v>0.02</v>
      </c>
      <c r="K735" s="195"/>
      <c r="L735" s="195"/>
      <c r="M735" s="133">
        <f>M733*J735</f>
        <v>166.08200000000002</v>
      </c>
    </row>
    <row r="736" spans="1:13">
      <c r="A736" s="143"/>
      <c r="B736" s="145"/>
      <c r="C736" s="145"/>
      <c r="D736" s="145"/>
      <c r="E736" s="145"/>
      <c r="F736" s="146"/>
      <c r="G736" s="145"/>
      <c r="H736" s="147"/>
      <c r="I736" s="145"/>
      <c r="J736" s="152"/>
      <c r="K736" s="145"/>
      <c r="L736" s="145"/>
      <c r="M736" s="133">
        <f>SUM(M733:M735)</f>
        <v>8470.1820000000007</v>
      </c>
    </row>
    <row r="737" spans="1:13">
      <c r="A737" s="143">
        <v>7</v>
      </c>
      <c r="B737" s="145" t="s">
        <v>69</v>
      </c>
      <c r="C737" s="145"/>
      <c r="D737" s="145">
        <v>1</v>
      </c>
      <c r="E737" s="133"/>
      <c r="F737" s="153"/>
      <c r="G737" s="133">
        <f>SUM(G738:G740)</f>
        <v>946.41000000000008</v>
      </c>
      <c r="H737" s="154"/>
      <c r="I737" s="133">
        <f>G737+(G737*H737)</f>
        <v>946.41000000000008</v>
      </c>
      <c r="J737" s="152"/>
      <c r="K737" s="145">
        <f>I737*J737</f>
        <v>0</v>
      </c>
      <c r="L737" s="145">
        <f>K737+I737</f>
        <v>946.41000000000008</v>
      </c>
      <c r="M737" s="133">
        <f>L737*D737</f>
        <v>946.41000000000008</v>
      </c>
    </row>
    <row r="738" spans="1:13">
      <c r="A738" s="121"/>
      <c r="B738" s="137" t="s">
        <v>70</v>
      </c>
      <c r="C738" s="123" t="s">
        <v>71</v>
      </c>
      <c r="D738" s="137">
        <f>0.15+0.48+0.15</f>
        <v>0.78</v>
      </c>
      <c r="E738" s="138">
        <v>579</v>
      </c>
      <c r="F738" s="123"/>
      <c r="G738" s="137">
        <f>E738*D738</f>
        <v>451.62</v>
      </c>
      <c r="H738" s="136"/>
      <c r="I738" s="123"/>
      <c r="J738" s="135"/>
      <c r="K738" s="123"/>
      <c r="L738" s="123"/>
      <c r="M738" s="126"/>
    </row>
    <row r="739" spans="1:13">
      <c r="A739" s="121"/>
      <c r="B739" s="137" t="s">
        <v>72</v>
      </c>
      <c r="C739" s="123" t="s">
        <v>71</v>
      </c>
      <c r="D739" s="137">
        <v>0.15</v>
      </c>
      <c r="E739" s="138">
        <v>579</v>
      </c>
      <c r="F739" s="123"/>
      <c r="G739" s="137">
        <f>E739*D739</f>
        <v>86.85</v>
      </c>
      <c r="H739" s="136"/>
      <c r="I739" s="123"/>
      <c r="J739" s="135"/>
      <c r="K739" s="123"/>
      <c r="L739" s="123"/>
      <c r="M739" s="126"/>
    </row>
    <row r="740" spans="1:13">
      <c r="A740" s="121"/>
      <c r="B740" s="137" t="s">
        <v>73</v>
      </c>
      <c r="C740" s="123" t="s">
        <v>71</v>
      </c>
      <c r="D740" s="137">
        <f>0.15+0.48+0.15</f>
        <v>0.78</v>
      </c>
      <c r="E740" s="138">
        <v>523</v>
      </c>
      <c r="F740" s="123"/>
      <c r="G740" s="137">
        <f>E740*D740</f>
        <v>407.94</v>
      </c>
      <c r="H740" s="136"/>
      <c r="I740" s="123"/>
      <c r="J740" s="135"/>
      <c r="K740" s="123"/>
      <c r="L740" s="123"/>
      <c r="M740" s="126"/>
    </row>
    <row r="741" spans="1:13">
      <c r="A741" s="143"/>
      <c r="B741" s="145"/>
      <c r="C741" s="145"/>
      <c r="D741" s="145"/>
      <c r="E741" s="145"/>
      <c r="F741" s="146"/>
      <c r="G741" s="145"/>
      <c r="H741" s="147"/>
      <c r="I741" s="145"/>
      <c r="J741" s="152"/>
      <c r="K741" s="145"/>
      <c r="L741" s="145"/>
      <c r="M741" s="133"/>
    </row>
    <row r="742" spans="1:13">
      <c r="A742" s="143"/>
      <c r="B742" s="145"/>
      <c r="C742" s="145"/>
      <c r="D742" s="145"/>
      <c r="E742" s="145"/>
      <c r="F742" s="146"/>
      <c r="G742" s="145"/>
      <c r="H742" s="147"/>
      <c r="I742" s="145"/>
      <c r="J742" s="152"/>
      <c r="K742" s="145"/>
      <c r="L742" s="145"/>
      <c r="M742" s="133">
        <f>M736+M737</f>
        <v>9416.5920000000006</v>
      </c>
    </row>
    <row r="743" spans="1:13">
      <c r="A743" s="121">
        <v>8</v>
      </c>
      <c r="B743" s="123" t="s">
        <v>74</v>
      </c>
      <c r="C743" s="123"/>
      <c r="D743" s="123"/>
      <c r="E743" s="126"/>
      <c r="F743" s="134"/>
      <c r="G743" s="126"/>
      <c r="H743" s="134"/>
      <c r="I743" s="126"/>
      <c r="J743" s="135">
        <v>0.01</v>
      </c>
      <c r="K743" s="126"/>
      <c r="L743" s="126"/>
      <c r="M743" s="126">
        <f>M742*J743</f>
        <v>94.165920000000014</v>
      </c>
    </row>
    <row r="744" spans="1:13">
      <c r="A744" s="121"/>
      <c r="B744" s="123"/>
      <c r="C744" s="123"/>
      <c r="D744" s="123"/>
      <c r="E744" s="126"/>
      <c r="F744" s="134"/>
      <c r="G744" s="126"/>
      <c r="H744" s="134"/>
      <c r="I744" s="126"/>
      <c r="J744" s="135"/>
      <c r="K744" s="126"/>
      <c r="L744" s="126"/>
      <c r="M744" s="126">
        <f>SUM(M742:M743)</f>
        <v>9510.75792</v>
      </c>
    </row>
    <row r="745" spans="1:13">
      <c r="A745" s="121">
        <v>9</v>
      </c>
      <c r="B745" s="123" t="s">
        <v>75</v>
      </c>
      <c r="C745" s="123"/>
      <c r="D745" s="123"/>
      <c r="E745" s="126"/>
      <c r="F745" s="134"/>
      <c r="G745" s="126"/>
      <c r="H745" s="134"/>
      <c r="I745" s="126"/>
      <c r="J745" s="135">
        <v>0.15</v>
      </c>
      <c r="K745" s="126"/>
      <c r="L745" s="126"/>
      <c r="M745" s="126">
        <f>M744*J745</f>
        <v>1426.6136879999999</v>
      </c>
    </row>
    <row r="746" spans="1:13">
      <c r="A746" s="121"/>
      <c r="B746" s="123"/>
      <c r="C746" s="123"/>
      <c r="D746" s="123"/>
      <c r="E746" s="126"/>
      <c r="F746" s="134"/>
      <c r="G746" s="126"/>
      <c r="H746" s="134"/>
      <c r="I746" s="126"/>
      <c r="J746" s="135"/>
      <c r="K746" s="126"/>
      <c r="L746" s="126"/>
      <c r="M746" s="126">
        <f>SUM(M744:M745)</f>
        <v>10937.371607999999</v>
      </c>
    </row>
    <row r="747" spans="1:13">
      <c r="A747" s="121">
        <v>10</v>
      </c>
      <c r="B747" s="123" t="s">
        <v>76</v>
      </c>
      <c r="C747" s="123"/>
      <c r="D747" s="123"/>
      <c r="E747" s="126"/>
      <c r="F747" s="134"/>
      <c r="G747" s="126"/>
      <c r="H747" s="134"/>
      <c r="I747" s="126"/>
      <c r="J747" s="135">
        <v>0.01</v>
      </c>
      <c r="K747" s="126"/>
      <c r="L747" s="126"/>
      <c r="M747" s="126">
        <f>M746*J747</f>
        <v>109.37371607999999</v>
      </c>
    </row>
    <row r="748" spans="1:13">
      <c r="A748" s="121"/>
      <c r="B748" s="123"/>
      <c r="C748" s="123"/>
      <c r="D748" s="123"/>
      <c r="E748" s="126"/>
      <c r="F748" s="134"/>
      <c r="G748" s="126"/>
      <c r="H748" s="134"/>
      <c r="I748" s="126"/>
      <c r="J748" s="135"/>
      <c r="K748" s="126"/>
      <c r="L748" s="126"/>
      <c r="M748" s="126">
        <f>SUM(M746:M747)</f>
        <v>11046.745324079999</v>
      </c>
    </row>
    <row r="749" spans="1:13">
      <c r="A749" s="121">
        <v>11</v>
      </c>
      <c r="B749" s="123" t="s">
        <v>387</v>
      </c>
      <c r="C749" s="123"/>
      <c r="D749" s="123"/>
      <c r="E749" s="126"/>
      <c r="F749" s="134"/>
      <c r="G749" s="126"/>
      <c r="H749" s="134"/>
      <c r="I749" s="126"/>
      <c r="J749" s="136">
        <f>J679</f>
        <v>0.06</v>
      </c>
      <c r="K749" s="126"/>
      <c r="L749" s="126"/>
      <c r="M749" s="126">
        <f>M748*J749</f>
        <v>662.80471944479984</v>
      </c>
    </row>
    <row r="750" spans="1:13">
      <c r="A750" s="121"/>
      <c r="B750" s="123"/>
      <c r="C750" s="123"/>
      <c r="D750" s="123"/>
      <c r="E750" s="126"/>
      <c r="F750" s="134"/>
      <c r="G750" s="126"/>
      <c r="H750" s="134"/>
      <c r="I750" s="126"/>
      <c r="J750" s="125"/>
      <c r="K750" s="126"/>
      <c r="L750" s="126"/>
      <c r="M750" s="126">
        <f>SUM(M748:M749)</f>
        <v>11709.550043524798</v>
      </c>
    </row>
    <row r="751" spans="1:13" ht="15">
      <c r="A751" s="121"/>
      <c r="B751" s="123" t="s">
        <v>78</v>
      </c>
      <c r="C751" s="123"/>
      <c r="D751" s="123"/>
      <c r="E751" s="126"/>
      <c r="F751" s="134"/>
      <c r="G751" s="126"/>
      <c r="H751" s="134"/>
      <c r="I751" s="126"/>
      <c r="J751" s="135"/>
      <c r="K751" s="126"/>
      <c r="L751" s="126"/>
      <c r="M751" s="139">
        <f>ROUND(M750,0)</f>
        <v>11710</v>
      </c>
    </row>
    <row r="752" spans="1:13" ht="15">
      <c r="A752" s="121"/>
      <c r="B752" s="137"/>
      <c r="C752" s="123"/>
      <c r="D752" s="123"/>
      <c r="E752" s="126"/>
      <c r="F752" s="134"/>
      <c r="G752" s="126"/>
      <c r="H752" s="134"/>
      <c r="I752" s="126"/>
      <c r="J752" s="134"/>
      <c r="K752" s="126"/>
      <c r="L752" s="126"/>
      <c r="M752" s="139"/>
    </row>
    <row r="753" spans="1:13" ht="15">
      <c r="A753" s="137"/>
      <c r="B753" s="123" t="s">
        <v>79</v>
      </c>
      <c r="C753" s="137"/>
      <c r="D753" s="137"/>
      <c r="E753" s="137"/>
      <c r="F753" s="137"/>
      <c r="G753" s="137"/>
      <c r="H753" s="137"/>
      <c r="I753" s="137"/>
      <c r="J753" s="137"/>
      <c r="K753" s="137"/>
      <c r="L753" s="137"/>
      <c r="M753" s="139">
        <f>M751</f>
        <v>11710</v>
      </c>
    </row>
    <row r="754" spans="1:13" ht="15">
      <c r="A754" s="137"/>
      <c r="B754" s="123"/>
      <c r="C754" s="137"/>
      <c r="D754" s="137"/>
      <c r="E754" s="137"/>
      <c r="F754" s="137"/>
      <c r="G754" s="137"/>
      <c r="H754" s="137"/>
      <c r="I754" s="137"/>
      <c r="J754" s="137"/>
      <c r="K754" s="137"/>
      <c r="L754" s="137"/>
      <c r="M754" s="139"/>
    </row>
    <row r="755" spans="1:13" ht="15">
      <c r="A755" s="204"/>
      <c r="B755" s="205" t="s">
        <v>12</v>
      </c>
      <c r="C755" s="137"/>
      <c r="D755" s="137"/>
      <c r="E755" s="137"/>
      <c r="F755" s="137"/>
      <c r="G755" s="137"/>
      <c r="H755" s="137"/>
      <c r="I755" s="137"/>
      <c r="J755" s="137"/>
      <c r="K755" s="137"/>
      <c r="L755" s="137"/>
      <c r="M755" s="137"/>
    </row>
    <row r="756" spans="1:13" ht="15">
      <c r="A756" s="387" t="s">
        <v>131</v>
      </c>
      <c r="B756" s="387"/>
      <c r="C756" s="387"/>
      <c r="D756" s="387"/>
      <c r="E756" s="387"/>
      <c r="F756" s="387"/>
      <c r="G756" s="387"/>
      <c r="H756" s="387"/>
      <c r="I756" s="387"/>
      <c r="J756" s="387"/>
      <c r="K756" s="387"/>
      <c r="L756" s="387"/>
      <c r="M756" s="387"/>
    </row>
    <row r="757" spans="1:13" ht="15">
      <c r="A757" s="120"/>
      <c r="B757" s="120"/>
      <c r="C757" s="120"/>
      <c r="D757" s="120"/>
      <c r="E757" s="120"/>
      <c r="F757" s="120"/>
      <c r="G757" s="120"/>
      <c r="H757" s="120"/>
      <c r="I757" s="120"/>
      <c r="J757" s="120"/>
      <c r="K757" s="120"/>
      <c r="L757" s="120"/>
      <c r="M757" s="120"/>
    </row>
    <row r="758" spans="1:13" ht="42.75">
      <c r="A758" s="121"/>
      <c r="B758" s="73" t="s">
        <v>132</v>
      </c>
      <c r="C758" s="123"/>
      <c r="D758" s="123"/>
      <c r="E758" s="123"/>
      <c r="F758" s="124"/>
      <c r="G758" s="123"/>
      <c r="H758" s="125"/>
      <c r="I758" s="123"/>
      <c r="J758" s="125"/>
      <c r="K758" s="123"/>
      <c r="L758" s="123"/>
      <c r="M758" s="126"/>
    </row>
    <row r="759" spans="1:13" ht="15">
      <c r="A759" s="121"/>
      <c r="B759" s="141" t="s">
        <v>88</v>
      </c>
      <c r="C759" s="123"/>
      <c r="D759" s="123"/>
      <c r="E759" s="123"/>
      <c r="F759" s="124"/>
      <c r="G759" s="123"/>
      <c r="H759" s="125"/>
      <c r="I759" s="123"/>
      <c r="J759" s="125"/>
      <c r="K759" s="123"/>
      <c r="L759" s="123"/>
      <c r="M759" s="126"/>
    </row>
    <row r="760" spans="1:13" ht="15">
      <c r="A760" s="121"/>
      <c r="B760" s="141"/>
      <c r="C760" s="123"/>
      <c r="D760" s="123"/>
      <c r="E760" s="123"/>
      <c r="F760" s="124"/>
      <c r="G760" s="123"/>
      <c r="H760" s="125"/>
      <c r="I760" s="123"/>
      <c r="J760" s="125"/>
      <c r="K760" s="123"/>
      <c r="L760" s="123"/>
      <c r="M760" s="126"/>
    </row>
    <row r="761" spans="1:13" ht="15">
      <c r="A761" s="167" t="s">
        <v>47</v>
      </c>
      <c r="B761" s="168" t="s">
        <v>48</v>
      </c>
      <c r="C761" s="168" t="s">
        <v>49</v>
      </c>
      <c r="D761" s="168" t="s">
        <v>100</v>
      </c>
      <c r="E761" s="168" t="s">
        <v>51</v>
      </c>
      <c r="F761" s="168" t="s">
        <v>52</v>
      </c>
      <c r="G761" s="168" t="s">
        <v>101</v>
      </c>
      <c r="H761" s="168" t="s">
        <v>54</v>
      </c>
      <c r="I761" s="168" t="s">
        <v>102</v>
      </c>
      <c r="J761" s="168" t="s">
        <v>56</v>
      </c>
      <c r="K761" s="168" t="s">
        <v>103</v>
      </c>
      <c r="L761" s="168" t="s">
        <v>104</v>
      </c>
      <c r="M761" s="168" t="s">
        <v>105</v>
      </c>
    </row>
    <row r="762" spans="1:13">
      <c r="A762" s="121">
        <v>1</v>
      </c>
      <c r="B762" s="123" t="s">
        <v>133</v>
      </c>
      <c r="C762" s="123"/>
      <c r="D762" s="123">
        <v>1</v>
      </c>
      <c r="E762" s="133">
        <f>'BASIC RATES'!D49</f>
        <v>358</v>
      </c>
      <c r="F762" s="124">
        <v>0.3</v>
      </c>
      <c r="G762" s="123">
        <f>E762-(E762*F762)</f>
        <v>250.60000000000002</v>
      </c>
      <c r="H762" s="125"/>
      <c r="I762" s="123">
        <f>G762+(G762*H762)</f>
        <v>250.60000000000002</v>
      </c>
      <c r="J762" s="125"/>
      <c r="K762" s="123"/>
      <c r="L762" s="123">
        <f>K762+I762</f>
        <v>250.60000000000002</v>
      </c>
      <c r="M762" s="126">
        <f>L762*D762</f>
        <v>250.60000000000002</v>
      </c>
    </row>
    <row r="763" spans="1:13">
      <c r="A763" s="121">
        <v>2</v>
      </c>
      <c r="B763" s="123" t="s">
        <v>134</v>
      </c>
      <c r="C763" s="123"/>
      <c r="D763" s="123">
        <v>1</v>
      </c>
      <c r="E763" s="133">
        <f>'BASIC RATES'!D47</f>
        <v>244</v>
      </c>
      <c r="F763" s="124">
        <v>0.3</v>
      </c>
      <c r="G763" s="123">
        <f>E763-(E763*F763)</f>
        <v>170.8</v>
      </c>
      <c r="H763" s="125"/>
      <c r="I763" s="123">
        <f>G763+(G763*H763)</f>
        <v>170.8</v>
      </c>
      <c r="J763" s="125"/>
      <c r="K763" s="123"/>
      <c r="L763" s="123">
        <f>K763+I763</f>
        <v>170.8</v>
      </c>
      <c r="M763" s="126">
        <f>L763*D763</f>
        <v>170.8</v>
      </c>
    </row>
    <row r="764" spans="1:13">
      <c r="A764" s="121">
        <v>3</v>
      </c>
      <c r="B764" s="123" t="s">
        <v>135</v>
      </c>
      <c r="C764" s="123"/>
      <c r="D764" s="123">
        <v>1</v>
      </c>
      <c r="E764" s="133">
        <f>'BASIC RATES'!D28</f>
        <v>90</v>
      </c>
      <c r="F764" s="124">
        <v>0.3</v>
      </c>
      <c r="G764" s="123">
        <f>E764-(E764*F764)</f>
        <v>63</v>
      </c>
      <c r="H764" s="125"/>
      <c r="I764" s="123">
        <f>G764+(G764*H764)</f>
        <v>63</v>
      </c>
      <c r="J764" s="125"/>
      <c r="K764" s="123"/>
      <c r="L764" s="123">
        <f>K764+I764</f>
        <v>63</v>
      </c>
      <c r="M764" s="126">
        <f>L764*D764</f>
        <v>63</v>
      </c>
    </row>
    <row r="765" spans="1:13">
      <c r="A765" s="121">
        <v>4</v>
      </c>
      <c r="B765" s="123" t="s">
        <v>136</v>
      </c>
      <c r="C765" s="123"/>
      <c r="D765" s="123">
        <v>1</v>
      </c>
      <c r="E765" s="133">
        <f>'BASIC RATES'!D37</f>
        <v>164</v>
      </c>
      <c r="F765" s="124">
        <v>0.3</v>
      </c>
      <c r="G765" s="123">
        <f>E765-(E765*F765)</f>
        <v>114.80000000000001</v>
      </c>
      <c r="H765" s="125"/>
      <c r="I765" s="123">
        <f>G765+(G765*H765)</f>
        <v>114.80000000000001</v>
      </c>
      <c r="J765" s="125"/>
      <c r="K765" s="123"/>
      <c r="L765" s="123">
        <f>K765+I765</f>
        <v>114.80000000000001</v>
      </c>
      <c r="M765" s="126">
        <f>L765*D765</f>
        <v>114.80000000000001</v>
      </c>
    </row>
    <row r="766" spans="1:13">
      <c r="A766" s="121"/>
      <c r="B766" s="123" t="s">
        <v>67</v>
      </c>
      <c r="C766" s="123"/>
      <c r="D766" s="123"/>
      <c r="E766" s="123"/>
      <c r="F766" s="124"/>
      <c r="G766" s="123"/>
      <c r="H766" s="125"/>
      <c r="I766" s="123"/>
      <c r="J766" s="125"/>
      <c r="K766" s="123"/>
      <c r="L766" s="123"/>
      <c r="M766" s="126">
        <f>SUM(M762:M765)</f>
        <v>599.20000000000005</v>
      </c>
    </row>
    <row r="767" spans="1:13">
      <c r="A767" s="121">
        <v>5</v>
      </c>
      <c r="B767" s="123" t="s">
        <v>68</v>
      </c>
      <c r="C767" s="123"/>
      <c r="D767" s="123"/>
      <c r="E767" s="123"/>
      <c r="F767" s="124"/>
      <c r="G767" s="123"/>
      <c r="H767" s="125"/>
      <c r="I767" s="123"/>
      <c r="J767" s="135">
        <v>0.02</v>
      </c>
      <c r="K767" s="123"/>
      <c r="L767" s="123"/>
      <c r="M767" s="126">
        <f>M766*J767</f>
        <v>11.984000000000002</v>
      </c>
    </row>
    <row r="768" spans="1:13">
      <c r="A768" s="121"/>
      <c r="B768" s="123"/>
      <c r="C768" s="123"/>
      <c r="D768" s="123"/>
      <c r="E768" s="123"/>
      <c r="F768" s="124"/>
      <c r="G768" s="123"/>
      <c r="H768" s="125"/>
      <c r="I768" s="123"/>
      <c r="J768" s="135"/>
      <c r="K768" s="123"/>
      <c r="L768" s="123"/>
      <c r="M768" s="126">
        <f>SUM(M766:M767)</f>
        <v>611.18400000000008</v>
      </c>
    </row>
    <row r="769" spans="1:13">
      <c r="A769" s="121">
        <v>6</v>
      </c>
      <c r="B769" s="123" t="s">
        <v>69</v>
      </c>
      <c r="C769" s="123"/>
      <c r="D769" s="123">
        <v>1</v>
      </c>
      <c r="E769" s="123"/>
      <c r="F769" s="124"/>
      <c r="G769" s="123">
        <f>G773</f>
        <v>66.12</v>
      </c>
      <c r="H769" s="136"/>
      <c r="I769" s="123">
        <f>G769+(G769*H769)</f>
        <v>66.12</v>
      </c>
      <c r="J769" s="135"/>
      <c r="K769" s="123">
        <f>I769*J769</f>
        <v>0</v>
      </c>
      <c r="L769" s="123">
        <f>K769+I769</f>
        <v>66.12</v>
      </c>
      <c r="M769" s="126">
        <f>L769*D769</f>
        <v>66.12</v>
      </c>
    </row>
    <row r="770" spans="1:13">
      <c r="A770" s="121"/>
      <c r="B770" s="137" t="s">
        <v>70</v>
      </c>
      <c r="C770" s="123" t="s">
        <v>71</v>
      </c>
      <c r="D770" s="137">
        <f>0.03*2</f>
        <v>0.06</v>
      </c>
      <c r="E770" s="138">
        <v>579</v>
      </c>
      <c r="F770" s="123"/>
      <c r="G770" s="137">
        <f>E770*D770</f>
        <v>34.74</v>
      </c>
      <c r="H770" s="136"/>
      <c r="I770" s="123"/>
      <c r="J770" s="135"/>
      <c r="K770" s="123"/>
      <c r="L770" s="123"/>
      <c r="M770" s="126"/>
    </row>
    <row r="771" spans="1:13">
      <c r="A771" s="121"/>
      <c r="B771" s="137" t="s">
        <v>73</v>
      </c>
      <c r="C771" s="123" t="s">
        <v>71</v>
      </c>
      <c r="D771" s="137">
        <f>0.03*2</f>
        <v>0.06</v>
      </c>
      <c r="E771" s="138">
        <v>523</v>
      </c>
      <c r="F771" s="123"/>
      <c r="G771" s="137">
        <f>E771*D771</f>
        <v>31.38</v>
      </c>
      <c r="H771" s="136"/>
      <c r="I771" s="123"/>
      <c r="J771" s="135"/>
      <c r="K771" s="123"/>
      <c r="L771" s="123"/>
      <c r="M771" s="126"/>
    </row>
    <row r="772" spans="1:13">
      <c r="A772" s="121"/>
      <c r="B772" s="137"/>
      <c r="C772" s="123"/>
      <c r="D772" s="137"/>
      <c r="E772" s="138"/>
      <c r="F772" s="123"/>
      <c r="G772" s="137"/>
      <c r="H772" s="136"/>
      <c r="I772" s="123"/>
      <c r="J772" s="135"/>
      <c r="K772" s="123"/>
      <c r="L772" s="123"/>
      <c r="M772" s="126"/>
    </row>
    <row r="773" spans="1:13">
      <c r="A773" s="121"/>
      <c r="B773" s="123"/>
      <c r="C773" s="123"/>
      <c r="D773" s="123"/>
      <c r="E773" s="123"/>
      <c r="F773" s="124"/>
      <c r="G773" s="123">
        <f>SUM(G770:G772)</f>
        <v>66.12</v>
      </c>
      <c r="H773" s="136"/>
      <c r="I773" s="123"/>
      <c r="J773" s="135"/>
      <c r="K773" s="123"/>
      <c r="L773" s="123"/>
      <c r="M773" s="126"/>
    </row>
    <row r="774" spans="1:13">
      <c r="A774" s="121"/>
      <c r="B774" s="123"/>
      <c r="C774" s="123"/>
      <c r="D774" s="123"/>
      <c r="E774" s="123"/>
      <c r="F774" s="124"/>
      <c r="G774" s="123"/>
      <c r="H774" s="125"/>
      <c r="I774" s="123"/>
      <c r="J774" s="135"/>
      <c r="K774" s="123"/>
      <c r="L774" s="123"/>
      <c r="M774" s="126">
        <f>M768+M769</f>
        <v>677.30400000000009</v>
      </c>
    </row>
    <row r="775" spans="1:13">
      <c r="A775" s="121">
        <v>7</v>
      </c>
      <c r="B775" s="123" t="s">
        <v>74</v>
      </c>
      <c r="C775" s="123"/>
      <c r="D775" s="123"/>
      <c r="E775" s="126"/>
      <c r="F775" s="134"/>
      <c r="G775" s="126"/>
      <c r="H775" s="134"/>
      <c r="I775" s="126"/>
      <c r="J775" s="135">
        <v>0.01</v>
      </c>
      <c r="K775" s="126"/>
      <c r="L775" s="126"/>
      <c r="M775" s="126">
        <f>M774*J775</f>
        <v>6.7730400000000008</v>
      </c>
    </row>
    <row r="776" spans="1:13">
      <c r="A776" s="121"/>
      <c r="B776" s="123"/>
      <c r="C776" s="123"/>
      <c r="D776" s="123"/>
      <c r="E776" s="126"/>
      <c r="F776" s="134"/>
      <c r="G776" s="126"/>
      <c r="H776" s="134"/>
      <c r="I776" s="126"/>
      <c r="J776" s="135"/>
      <c r="K776" s="126"/>
      <c r="L776" s="126"/>
      <c r="M776" s="126">
        <f>SUM(M774:M775)</f>
        <v>684.07704000000012</v>
      </c>
    </row>
    <row r="777" spans="1:13">
      <c r="A777" s="121">
        <v>8</v>
      </c>
      <c r="B777" s="123" t="s">
        <v>75</v>
      </c>
      <c r="C777" s="123"/>
      <c r="D777" s="123"/>
      <c r="E777" s="126"/>
      <c r="F777" s="134"/>
      <c r="G777" s="126"/>
      <c r="H777" s="134"/>
      <c r="I777" s="126"/>
      <c r="J777" s="135">
        <v>0.15</v>
      </c>
      <c r="K777" s="126"/>
      <c r="L777" s="126"/>
      <c r="M777" s="126">
        <f>M776*J777</f>
        <v>102.61155600000002</v>
      </c>
    </row>
    <row r="778" spans="1:13">
      <c r="A778" s="121"/>
      <c r="B778" s="123"/>
      <c r="C778" s="123"/>
      <c r="D778" s="123"/>
      <c r="E778" s="126"/>
      <c r="F778" s="134"/>
      <c r="G778" s="126"/>
      <c r="H778" s="134"/>
      <c r="I778" s="126"/>
      <c r="J778" s="135"/>
      <c r="K778" s="126"/>
      <c r="L778" s="126"/>
      <c r="M778" s="126">
        <f>SUM(M776:M777)</f>
        <v>786.68859600000019</v>
      </c>
    </row>
    <row r="779" spans="1:13">
      <c r="A779" s="121">
        <v>9</v>
      </c>
      <c r="B779" s="123" t="s">
        <v>76</v>
      </c>
      <c r="C779" s="123"/>
      <c r="D779" s="123"/>
      <c r="E779" s="126"/>
      <c r="F779" s="134"/>
      <c r="G779" s="126"/>
      <c r="H779" s="134"/>
      <c r="I779" s="126"/>
      <c r="J779" s="135">
        <v>0.01</v>
      </c>
      <c r="K779" s="126"/>
      <c r="L779" s="126"/>
      <c r="M779" s="126">
        <f>M778*J779</f>
        <v>7.8668859600000021</v>
      </c>
    </row>
    <row r="780" spans="1:13">
      <c r="A780" s="121"/>
      <c r="B780" s="123"/>
      <c r="C780" s="123"/>
      <c r="D780" s="123"/>
      <c r="E780" s="126"/>
      <c r="F780" s="134"/>
      <c r="G780" s="126"/>
      <c r="H780" s="134"/>
      <c r="I780" s="126"/>
      <c r="J780" s="135"/>
      <c r="K780" s="126"/>
      <c r="L780" s="126"/>
      <c r="M780" s="126">
        <f>SUM(M778:M779)</f>
        <v>794.55548196000018</v>
      </c>
    </row>
    <row r="781" spans="1:13">
      <c r="A781" s="121">
        <v>10</v>
      </c>
      <c r="B781" s="123" t="s">
        <v>387</v>
      </c>
      <c r="C781" s="123"/>
      <c r="D781" s="123"/>
      <c r="E781" s="126"/>
      <c r="F781" s="134"/>
      <c r="G781" s="126"/>
      <c r="H781" s="134"/>
      <c r="I781" s="126"/>
      <c r="J781" s="136">
        <v>0.06</v>
      </c>
      <c r="K781" s="126"/>
      <c r="L781" s="126"/>
      <c r="M781" s="126">
        <f>M780*J781</f>
        <v>47.67332891760001</v>
      </c>
    </row>
    <row r="782" spans="1:13">
      <c r="A782" s="121"/>
      <c r="B782" s="123"/>
      <c r="C782" s="123"/>
      <c r="D782" s="123"/>
      <c r="E782" s="126"/>
      <c r="F782" s="134"/>
      <c r="G782" s="126"/>
      <c r="H782" s="134"/>
      <c r="I782" s="126"/>
      <c r="J782" s="125"/>
      <c r="K782" s="126"/>
      <c r="L782" s="126"/>
      <c r="M782" s="126">
        <f>SUM(M780:M781)</f>
        <v>842.22881087760015</v>
      </c>
    </row>
    <row r="783" spans="1:13" ht="15">
      <c r="A783" s="121"/>
      <c r="B783" s="123" t="s">
        <v>78</v>
      </c>
      <c r="C783" s="123"/>
      <c r="D783" s="123"/>
      <c r="E783" s="126"/>
      <c r="F783" s="134"/>
      <c r="G783" s="126"/>
      <c r="H783" s="134"/>
      <c r="I783" s="126"/>
      <c r="J783" s="135"/>
      <c r="K783" s="126"/>
      <c r="L783" s="126"/>
      <c r="M783" s="139">
        <f>ROUND(M782,0)</f>
        <v>842</v>
      </c>
    </row>
    <row r="784" spans="1:13" ht="15">
      <c r="A784" s="121"/>
      <c r="B784" s="137"/>
      <c r="C784" s="123"/>
      <c r="D784" s="123"/>
      <c r="E784" s="126"/>
      <c r="F784" s="134"/>
      <c r="G784" s="126"/>
      <c r="H784" s="134"/>
      <c r="I784" s="126"/>
      <c r="J784" s="134"/>
      <c r="K784" s="126"/>
      <c r="L784" s="126"/>
      <c r="M784" s="139"/>
    </row>
    <row r="785" spans="1:13" ht="15">
      <c r="A785" s="137"/>
      <c r="B785" s="123" t="s">
        <v>79</v>
      </c>
      <c r="C785" s="137"/>
      <c r="D785" s="137"/>
      <c r="E785" s="137"/>
      <c r="F785" s="137"/>
      <c r="G785" s="137"/>
      <c r="H785" s="137"/>
      <c r="I785" s="137"/>
      <c r="J785" s="137"/>
      <c r="K785" s="137"/>
      <c r="L785" s="137"/>
      <c r="M785" s="139">
        <f>M783</f>
        <v>842</v>
      </c>
    </row>
    <row r="786" spans="1:13" ht="15">
      <c r="A786" s="137"/>
      <c r="B786" s="123"/>
      <c r="C786" s="137"/>
      <c r="D786" s="137"/>
      <c r="E786" s="137"/>
      <c r="F786" s="137"/>
      <c r="G786" s="137"/>
      <c r="H786" s="137"/>
      <c r="I786" s="137"/>
      <c r="J786" s="137"/>
      <c r="K786" s="137"/>
      <c r="L786" s="137"/>
      <c r="M786" s="139"/>
    </row>
    <row r="787" spans="1:13">
      <c r="A787" s="8"/>
      <c r="B787" s="398" t="s">
        <v>198</v>
      </c>
      <c r="C787" s="398"/>
      <c r="D787" s="398"/>
      <c r="E787" s="398"/>
      <c r="F787" s="398"/>
      <c r="G787" s="398"/>
      <c r="H787" s="398"/>
      <c r="I787" s="398"/>
      <c r="J787" s="398"/>
      <c r="K787" s="398"/>
      <c r="L787" s="398"/>
      <c r="M787" s="398"/>
    </row>
    <row r="788" spans="1:13">
      <c r="A788" s="8" t="s">
        <v>47</v>
      </c>
      <c r="B788" s="8" t="s">
        <v>48</v>
      </c>
      <c r="C788" s="8" t="s">
        <v>49</v>
      </c>
      <c r="D788" s="8" t="s">
        <v>50</v>
      </c>
      <c r="E788" s="8" t="s">
        <v>51</v>
      </c>
      <c r="F788" s="8" t="s">
        <v>52</v>
      </c>
      <c r="G788" s="8" t="s">
        <v>53</v>
      </c>
      <c r="H788" s="8" t="s">
        <v>54</v>
      </c>
      <c r="I788" s="8" t="s">
        <v>55</v>
      </c>
      <c r="J788" s="8" t="s">
        <v>56</v>
      </c>
      <c r="K788" s="8" t="s">
        <v>57</v>
      </c>
      <c r="L788" s="8" t="s">
        <v>58</v>
      </c>
      <c r="M788" s="9" t="s">
        <v>59</v>
      </c>
    </row>
    <row r="789" spans="1:13">
      <c r="A789" s="8">
        <v>1</v>
      </c>
      <c r="B789" s="10" t="s">
        <v>193</v>
      </c>
      <c r="C789" s="11" t="s">
        <v>63</v>
      </c>
      <c r="D789" s="8">
        <v>1</v>
      </c>
      <c r="E789" s="8">
        <v>2012</v>
      </c>
      <c r="F789" s="12">
        <v>0.3</v>
      </c>
      <c r="G789" s="9">
        <f>SUM(E789-(E789*F789))</f>
        <v>1408.4</v>
      </c>
      <c r="H789" s="13"/>
      <c r="I789" s="9"/>
      <c r="J789" s="14"/>
      <c r="K789" s="9"/>
      <c r="L789" s="11">
        <f>G789+I789+K789</f>
        <v>1408.4</v>
      </c>
      <c r="M789" s="9">
        <f>(D789*L789)</f>
        <v>1408.4</v>
      </c>
    </row>
    <row r="790" spans="1:13">
      <c r="A790" s="8">
        <v>2</v>
      </c>
      <c r="B790" s="15" t="s">
        <v>194</v>
      </c>
      <c r="C790" s="11" t="s">
        <v>63</v>
      </c>
      <c r="D790" s="8">
        <v>1</v>
      </c>
      <c r="E790" s="8">
        <v>294</v>
      </c>
      <c r="F790" s="12">
        <v>0.3</v>
      </c>
      <c r="G790" s="9">
        <f>SUM(E790-(E790*F790))</f>
        <v>205.8</v>
      </c>
      <c r="H790" s="13"/>
      <c r="I790" s="9"/>
      <c r="J790" s="14"/>
      <c r="K790" s="9"/>
      <c r="L790" s="11">
        <f>G790+I790+K790</f>
        <v>205.8</v>
      </c>
      <c r="M790" s="9">
        <f>(D790*L790)</f>
        <v>205.8</v>
      </c>
    </row>
    <row r="791" spans="1:13">
      <c r="A791" s="8">
        <v>3</v>
      </c>
      <c r="B791" s="145" t="s">
        <v>418</v>
      </c>
      <c r="C791" s="145"/>
      <c r="D791" s="195">
        <v>4</v>
      </c>
      <c r="E791" s="187">
        <v>5</v>
      </c>
      <c r="F791" s="173"/>
      <c r="G791" s="187">
        <f t="shared" ref="G791:G792" si="142">E791-(E791*F791)</f>
        <v>5</v>
      </c>
      <c r="H791" s="196"/>
      <c r="I791" s="187">
        <f t="shared" ref="I791:I792" si="143">G791+(G791*H791)</f>
        <v>5</v>
      </c>
      <c r="J791" s="197"/>
      <c r="K791" s="195"/>
      <c r="L791" s="187">
        <f t="shared" ref="L791:L792" si="144">K791+I791</f>
        <v>5</v>
      </c>
      <c r="M791" s="133">
        <f t="shared" ref="M791:M792" si="145">L791*D791</f>
        <v>20</v>
      </c>
    </row>
    <row r="792" spans="1:13">
      <c r="A792" s="8">
        <v>4</v>
      </c>
      <c r="B792" s="145" t="s">
        <v>416</v>
      </c>
      <c r="C792" s="145"/>
      <c r="D792" s="195">
        <v>1</v>
      </c>
      <c r="E792" s="187">
        <v>4.5</v>
      </c>
      <c r="F792" s="173"/>
      <c r="G792" s="187">
        <f t="shared" si="142"/>
        <v>4.5</v>
      </c>
      <c r="H792" s="196"/>
      <c r="I792" s="187">
        <f t="shared" si="143"/>
        <v>4.5</v>
      </c>
      <c r="J792" s="197"/>
      <c r="K792" s="195"/>
      <c r="L792" s="187">
        <f t="shared" si="144"/>
        <v>4.5</v>
      </c>
      <c r="M792" s="133">
        <f t="shared" si="145"/>
        <v>4.5</v>
      </c>
    </row>
    <row r="793" spans="1:13" ht="35.25" customHeight="1">
      <c r="A793" s="8"/>
      <c r="B793" s="16" t="s">
        <v>67</v>
      </c>
      <c r="C793" s="8"/>
      <c r="D793" s="8"/>
      <c r="E793" s="8"/>
      <c r="F793" s="8"/>
      <c r="G793" s="8"/>
      <c r="H793" s="8"/>
      <c r="I793" s="8"/>
      <c r="J793" s="8"/>
      <c r="K793" s="8"/>
      <c r="L793" s="8"/>
      <c r="M793" s="9">
        <f>SUM(M789:M792)</f>
        <v>1638.7</v>
      </c>
    </row>
    <row r="794" spans="1:13">
      <c r="A794" s="17"/>
      <c r="B794" s="18" t="s">
        <v>195</v>
      </c>
      <c r="C794" s="19"/>
      <c r="D794" s="20"/>
      <c r="E794" s="20"/>
      <c r="F794" s="21"/>
      <c r="G794" s="21"/>
      <c r="H794" s="21"/>
      <c r="I794" s="21"/>
      <c r="J794" s="21"/>
      <c r="K794" s="22"/>
      <c r="L794" s="23">
        <v>0.02</v>
      </c>
      <c r="M794" s="24">
        <f>M793*L794</f>
        <v>32.774000000000001</v>
      </c>
    </row>
    <row r="795" spans="1:13">
      <c r="A795" s="17">
        <v>5</v>
      </c>
      <c r="B795" s="18" t="s">
        <v>196</v>
      </c>
      <c r="C795" s="25"/>
      <c r="D795" s="20"/>
      <c r="E795" s="20"/>
      <c r="F795" s="21"/>
      <c r="G795" s="21"/>
      <c r="H795" s="21"/>
      <c r="I795" s="21"/>
      <c r="J795" s="21"/>
      <c r="K795" s="22"/>
      <c r="L795" s="19"/>
      <c r="M795" s="20"/>
    </row>
    <row r="796" spans="1:13">
      <c r="A796" s="21"/>
      <c r="B796" s="26" t="s">
        <v>197</v>
      </c>
      <c r="C796" s="19" t="s">
        <v>167</v>
      </c>
      <c r="D796" s="20">
        <v>0.18</v>
      </c>
      <c r="E796" s="27">
        <v>579</v>
      </c>
      <c r="F796" s="21"/>
      <c r="G796" s="21"/>
      <c r="H796" s="21"/>
      <c r="I796" s="21"/>
      <c r="J796" s="21"/>
      <c r="K796" s="22"/>
      <c r="L796" s="19"/>
      <c r="M796" s="20">
        <f>(D796*E796)</f>
        <v>104.22</v>
      </c>
    </row>
    <row r="797" spans="1:13">
      <c r="A797" s="21"/>
      <c r="B797" s="26" t="s">
        <v>168</v>
      </c>
      <c r="C797" s="19" t="s">
        <v>167</v>
      </c>
      <c r="D797" s="20">
        <v>0.15</v>
      </c>
      <c r="E797" s="27">
        <v>523</v>
      </c>
      <c r="F797" s="21"/>
      <c r="G797" s="21"/>
      <c r="H797" s="21"/>
      <c r="I797" s="21"/>
      <c r="J797" s="21"/>
      <c r="K797" s="22"/>
      <c r="L797" s="19"/>
      <c r="M797" s="20">
        <f>(D797*E797)</f>
        <v>78.45</v>
      </c>
    </row>
    <row r="798" spans="1:13">
      <c r="A798" s="21"/>
      <c r="B798" s="137" t="s">
        <v>72</v>
      </c>
      <c r="C798" s="19" t="s">
        <v>167</v>
      </c>
      <c r="D798" s="20">
        <v>0.18</v>
      </c>
      <c r="E798" s="27">
        <v>579</v>
      </c>
      <c r="F798" s="21"/>
      <c r="G798" s="21"/>
      <c r="H798" s="21"/>
      <c r="I798" s="21"/>
      <c r="J798" s="21"/>
      <c r="K798" s="22"/>
      <c r="L798" s="19"/>
      <c r="M798" s="20">
        <f>(D798*E798)</f>
        <v>104.22</v>
      </c>
    </row>
    <row r="799" spans="1:13">
      <c r="A799" s="28"/>
      <c r="B799" s="29" t="s">
        <v>67</v>
      </c>
      <c r="C799" s="21"/>
      <c r="D799" s="20"/>
      <c r="E799" s="20"/>
      <c r="F799" s="21"/>
      <c r="G799" s="21"/>
      <c r="H799" s="21"/>
      <c r="I799" s="21"/>
      <c r="J799" s="21"/>
      <c r="K799" s="22"/>
      <c r="L799" s="21"/>
      <c r="M799" s="20">
        <f>SUM(M793:M798)</f>
        <v>1958.3640000000003</v>
      </c>
    </row>
    <row r="800" spans="1:13">
      <c r="A800" s="121">
        <v>6</v>
      </c>
      <c r="B800" s="123" t="s">
        <v>74</v>
      </c>
      <c r="C800" s="123"/>
      <c r="D800" s="123"/>
      <c r="E800" s="126"/>
      <c r="F800" s="134"/>
      <c r="G800" s="126"/>
      <c r="H800" s="134"/>
      <c r="I800" s="126"/>
      <c r="J800" s="135">
        <v>0.01</v>
      </c>
      <c r="K800" s="126"/>
      <c r="L800" s="126"/>
      <c r="M800" s="126">
        <f>M799*J800</f>
        <v>19.583640000000003</v>
      </c>
    </row>
    <row r="801" spans="1:13">
      <c r="A801" s="121"/>
      <c r="B801" s="123"/>
      <c r="C801" s="123"/>
      <c r="D801" s="123"/>
      <c r="E801" s="126"/>
      <c r="F801" s="134"/>
      <c r="G801" s="126"/>
      <c r="H801" s="134"/>
      <c r="I801" s="126"/>
      <c r="J801" s="135"/>
      <c r="K801" s="126"/>
      <c r="L801" s="126"/>
      <c r="M801" s="126">
        <f>SUM(M799:M800)</f>
        <v>1977.9476400000003</v>
      </c>
    </row>
    <row r="802" spans="1:13">
      <c r="A802" s="121">
        <v>7</v>
      </c>
      <c r="B802" s="123" t="s">
        <v>75</v>
      </c>
      <c r="C802" s="123"/>
      <c r="D802" s="123"/>
      <c r="E802" s="126"/>
      <c r="F802" s="134"/>
      <c r="G802" s="126"/>
      <c r="H802" s="134"/>
      <c r="I802" s="126"/>
      <c r="J802" s="135">
        <v>0.15</v>
      </c>
      <c r="K802" s="126"/>
      <c r="L802" s="126"/>
      <c r="M802" s="126">
        <f>M801*J802</f>
        <v>296.69214600000004</v>
      </c>
    </row>
    <row r="803" spans="1:13">
      <c r="A803" s="121"/>
      <c r="B803" s="123"/>
      <c r="C803" s="123"/>
      <c r="D803" s="123"/>
      <c r="E803" s="126"/>
      <c r="F803" s="134"/>
      <c r="G803" s="126"/>
      <c r="H803" s="134"/>
      <c r="I803" s="126"/>
      <c r="J803" s="135"/>
      <c r="K803" s="126"/>
      <c r="L803" s="126"/>
      <c r="M803" s="126">
        <f>SUM(M801:M802)</f>
        <v>2274.6397860000002</v>
      </c>
    </row>
    <row r="804" spans="1:13">
      <c r="A804" s="121">
        <v>8</v>
      </c>
      <c r="B804" s="123" t="s">
        <v>76</v>
      </c>
      <c r="C804" s="123"/>
      <c r="D804" s="123"/>
      <c r="E804" s="126"/>
      <c r="F804" s="134"/>
      <c r="G804" s="126"/>
      <c r="H804" s="134"/>
      <c r="I804" s="126"/>
      <c r="J804" s="135">
        <v>0.01</v>
      </c>
      <c r="K804" s="126"/>
      <c r="L804" s="126"/>
      <c r="M804" s="126">
        <f>M803*J804</f>
        <v>22.746397860000002</v>
      </c>
    </row>
    <row r="805" spans="1:13">
      <c r="A805" s="121"/>
      <c r="B805" s="123"/>
      <c r="C805" s="123"/>
      <c r="D805" s="123"/>
      <c r="E805" s="126"/>
      <c r="F805" s="134"/>
      <c r="G805" s="126"/>
      <c r="H805" s="134"/>
      <c r="I805" s="126"/>
      <c r="J805" s="135"/>
      <c r="K805" s="126"/>
      <c r="L805" s="126"/>
      <c r="M805" s="126">
        <f>SUM(M803:M804)</f>
        <v>2297.3861838600001</v>
      </c>
    </row>
    <row r="806" spans="1:13">
      <c r="A806" s="121">
        <v>9</v>
      </c>
      <c r="B806" s="123" t="s">
        <v>387</v>
      </c>
      <c r="C806" s="123"/>
      <c r="D806" s="123"/>
      <c r="E806" s="126"/>
      <c r="F806" s="134"/>
      <c r="G806" s="126"/>
      <c r="H806" s="134"/>
      <c r="I806" s="126"/>
      <c r="J806" s="136">
        <v>0.06</v>
      </c>
      <c r="K806" s="126"/>
      <c r="L806" s="126"/>
      <c r="M806" s="126">
        <f>M805*J806</f>
        <v>137.84317103160001</v>
      </c>
    </row>
    <row r="807" spans="1:13">
      <c r="A807" s="121"/>
      <c r="B807" s="123"/>
      <c r="C807" s="123"/>
      <c r="D807" s="123"/>
      <c r="E807" s="126"/>
      <c r="F807" s="134"/>
      <c r="G807" s="126"/>
      <c r="H807" s="134"/>
      <c r="I807" s="126"/>
      <c r="J807" s="125"/>
      <c r="K807" s="126"/>
      <c r="L807" s="126"/>
      <c r="M807" s="126">
        <f>SUM(M805:M806)</f>
        <v>2435.2293548916</v>
      </c>
    </row>
    <row r="808" spans="1:13" ht="15">
      <c r="A808" s="121"/>
      <c r="B808" s="123" t="s">
        <v>78</v>
      </c>
      <c r="C808" s="123"/>
      <c r="D808" s="123"/>
      <c r="E808" s="126"/>
      <c r="F808" s="134"/>
      <c r="G808" s="126"/>
      <c r="H808" s="134"/>
      <c r="I808" s="126"/>
      <c r="J808" s="135"/>
      <c r="K808" s="126"/>
      <c r="L808" s="126"/>
      <c r="M808" s="139">
        <f>ROUND(M807,0)</f>
        <v>2435</v>
      </c>
    </row>
    <row r="809" spans="1:13" ht="15">
      <c r="A809" s="121"/>
      <c r="B809" s="137"/>
      <c r="C809" s="123"/>
      <c r="D809" s="123"/>
      <c r="E809" s="126"/>
      <c r="F809" s="134"/>
      <c r="G809" s="126"/>
      <c r="H809" s="134"/>
      <c r="I809" s="126"/>
      <c r="J809" s="134"/>
      <c r="K809" s="126"/>
      <c r="L809" s="126"/>
      <c r="M809" s="139"/>
    </row>
    <row r="810" spans="1:13" ht="15">
      <c r="A810" s="137"/>
      <c r="B810" s="123" t="s">
        <v>79</v>
      </c>
      <c r="C810" s="137"/>
      <c r="D810" s="137"/>
      <c r="E810" s="137"/>
      <c r="F810" s="137"/>
      <c r="G810" s="137"/>
      <c r="H810" s="137"/>
      <c r="I810" s="137"/>
      <c r="J810" s="137"/>
      <c r="K810" s="137"/>
      <c r="L810" s="137"/>
      <c r="M810" s="139">
        <f>M808</f>
        <v>2435</v>
      </c>
    </row>
    <row r="811" spans="1:13" ht="15">
      <c r="A811" s="42"/>
      <c r="B811" s="43"/>
      <c r="C811" s="44"/>
      <c r="D811" s="45"/>
      <c r="E811" s="46"/>
      <c r="F811" s="44"/>
      <c r="G811" s="44"/>
      <c r="H811" s="44"/>
      <c r="I811" s="44"/>
      <c r="J811" s="44"/>
      <c r="K811" s="44"/>
      <c r="L811" s="44"/>
      <c r="M811" s="47"/>
    </row>
    <row r="812" spans="1:13" ht="15">
      <c r="A812" s="387" t="s">
        <v>432</v>
      </c>
      <c r="B812" s="387"/>
      <c r="C812" s="387"/>
      <c r="D812" s="387"/>
      <c r="E812" s="387"/>
      <c r="F812" s="387"/>
      <c r="G812" s="387"/>
      <c r="H812" s="387"/>
      <c r="I812" s="387"/>
      <c r="J812" s="387"/>
      <c r="K812" s="387"/>
      <c r="L812" s="387"/>
      <c r="M812" s="387"/>
    </row>
    <row r="813" spans="1:13" ht="28.5">
      <c r="A813" s="123"/>
      <c r="B813" s="73" t="s">
        <v>244</v>
      </c>
      <c r="C813" s="123"/>
      <c r="D813" s="123"/>
      <c r="E813" s="123"/>
      <c r="F813" s="124"/>
      <c r="G813" s="123"/>
      <c r="H813" s="125"/>
      <c r="I813" s="123"/>
      <c r="J813" s="125"/>
      <c r="K813" s="123"/>
      <c r="L813" s="123"/>
      <c r="M813" s="126"/>
    </row>
    <row r="814" spans="1:13" ht="15">
      <c r="A814" s="128" t="s">
        <v>47</v>
      </c>
      <c r="B814" s="129" t="s">
        <v>48</v>
      </c>
      <c r="C814" s="118" t="s">
        <v>49</v>
      </c>
      <c r="D814" s="118" t="s">
        <v>50</v>
      </c>
      <c r="E814" s="118" t="s">
        <v>51</v>
      </c>
      <c r="F814" s="130" t="s">
        <v>52</v>
      </c>
      <c r="G814" s="118" t="s">
        <v>53</v>
      </c>
      <c r="H814" s="131" t="s">
        <v>54</v>
      </c>
      <c r="I814" s="118" t="s">
        <v>55</v>
      </c>
      <c r="J814" s="131" t="s">
        <v>56</v>
      </c>
      <c r="K814" s="118" t="s">
        <v>57</v>
      </c>
      <c r="L814" s="118" t="s">
        <v>58</v>
      </c>
      <c r="M814" s="132" t="s">
        <v>59</v>
      </c>
    </row>
    <row r="815" spans="1:13">
      <c r="A815" s="206">
        <v>1</v>
      </c>
      <c r="B815" s="123" t="s">
        <v>245</v>
      </c>
      <c r="C815" s="123"/>
      <c r="D815" s="123">
        <v>1</v>
      </c>
      <c r="E815" s="126">
        <f>'BASIC RATES'!D67</f>
        <v>5580</v>
      </c>
      <c r="F815" s="124">
        <v>0.3</v>
      </c>
      <c r="G815" s="123">
        <f>E815-(E815*F815)</f>
        <v>3906</v>
      </c>
      <c r="H815" s="125"/>
      <c r="I815" s="123">
        <f>G815+(G815*H815)</f>
        <v>3906</v>
      </c>
      <c r="J815" s="125"/>
      <c r="K815" s="123">
        <f>I815*J815</f>
        <v>0</v>
      </c>
      <c r="L815" s="123">
        <f>K815+I815</f>
        <v>3906</v>
      </c>
      <c r="M815" s="126">
        <f>L815*D815</f>
        <v>3906</v>
      </c>
    </row>
    <row r="816" spans="1:13">
      <c r="A816" s="206">
        <v>2</v>
      </c>
      <c r="B816" s="123" t="s">
        <v>246</v>
      </c>
      <c r="C816" s="123"/>
      <c r="D816" s="123">
        <v>1</v>
      </c>
      <c r="E816" s="126">
        <f>'BASIC RATES'!D64</f>
        <v>1422</v>
      </c>
      <c r="F816" s="124">
        <v>0.3</v>
      </c>
      <c r="G816" s="123">
        <f>E816-(E816*F816)</f>
        <v>995.40000000000009</v>
      </c>
      <c r="H816" s="125"/>
      <c r="I816" s="123">
        <f>G816+(G816*H816)</f>
        <v>995.40000000000009</v>
      </c>
      <c r="J816" s="125"/>
      <c r="K816" s="123">
        <f>I816*J816</f>
        <v>0</v>
      </c>
      <c r="L816" s="123">
        <f>K816+I816</f>
        <v>995.40000000000009</v>
      </c>
      <c r="M816" s="126">
        <f>L816*D816</f>
        <v>995.40000000000009</v>
      </c>
    </row>
    <row r="817" spans="1:13">
      <c r="A817" s="206">
        <v>3</v>
      </c>
      <c r="B817" s="145" t="s">
        <v>418</v>
      </c>
      <c r="C817" s="145"/>
      <c r="D817" s="195">
        <v>4</v>
      </c>
      <c r="E817" s="187">
        <v>5</v>
      </c>
      <c r="F817" s="173"/>
      <c r="G817" s="187">
        <f t="shared" ref="G817:G818" si="146">E817-(E817*F817)</f>
        <v>5</v>
      </c>
      <c r="H817" s="196"/>
      <c r="I817" s="187">
        <f t="shared" ref="I817:I818" si="147">G817+(G817*H817)</f>
        <v>5</v>
      </c>
      <c r="J817" s="197"/>
      <c r="K817" s="195"/>
      <c r="L817" s="187">
        <f t="shared" ref="L817:L818" si="148">K817+I817</f>
        <v>5</v>
      </c>
      <c r="M817" s="133">
        <f t="shared" ref="M817:M818" si="149">L817*D817</f>
        <v>20</v>
      </c>
    </row>
    <row r="818" spans="1:13">
      <c r="A818" s="206">
        <v>4</v>
      </c>
      <c r="B818" s="145" t="s">
        <v>416</v>
      </c>
      <c r="C818" s="145"/>
      <c r="D818" s="195">
        <v>1</v>
      </c>
      <c r="E818" s="187">
        <v>4.5</v>
      </c>
      <c r="F818" s="173"/>
      <c r="G818" s="187">
        <f t="shared" si="146"/>
        <v>4.5</v>
      </c>
      <c r="H818" s="196"/>
      <c r="I818" s="187">
        <f t="shared" si="147"/>
        <v>4.5</v>
      </c>
      <c r="J818" s="197"/>
      <c r="K818" s="195"/>
      <c r="L818" s="187">
        <f t="shared" si="148"/>
        <v>4.5</v>
      </c>
      <c r="M818" s="133">
        <f t="shared" si="149"/>
        <v>4.5</v>
      </c>
    </row>
    <row r="819" spans="1:13">
      <c r="A819" s="206"/>
      <c r="B819" s="123" t="s">
        <v>67</v>
      </c>
      <c r="C819" s="123"/>
      <c r="D819" s="123"/>
      <c r="E819" s="123"/>
      <c r="F819" s="124"/>
      <c r="G819" s="123"/>
      <c r="H819" s="125"/>
      <c r="I819" s="123"/>
      <c r="J819" s="135"/>
      <c r="K819" s="123"/>
      <c r="L819" s="123"/>
      <c r="M819" s="126">
        <f>SUM(M815:M818)</f>
        <v>4925.8999999999996</v>
      </c>
    </row>
    <row r="820" spans="1:13">
      <c r="A820" s="206">
        <v>5</v>
      </c>
      <c r="B820" s="123" t="s">
        <v>68</v>
      </c>
      <c r="C820" s="123"/>
      <c r="D820" s="123"/>
      <c r="E820" s="123"/>
      <c r="F820" s="124"/>
      <c r="G820" s="123"/>
      <c r="H820" s="125"/>
      <c r="I820" s="123"/>
      <c r="J820" s="135">
        <v>0.02</v>
      </c>
      <c r="K820" s="123"/>
      <c r="L820" s="123"/>
      <c r="M820" s="126">
        <f>M819*J820</f>
        <v>98.518000000000001</v>
      </c>
    </row>
    <row r="821" spans="1:13">
      <c r="A821" s="206"/>
      <c r="B821" s="123"/>
      <c r="C821" s="123"/>
      <c r="D821" s="123"/>
      <c r="E821" s="123"/>
      <c r="F821" s="124"/>
      <c r="G821" s="123"/>
      <c r="H821" s="125"/>
      <c r="I821" s="123"/>
      <c r="J821" s="135"/>
      <c r="K821" s="123"/>
      <c r="L821" s="123"/>
      <c r="M821" s="126">
        <f>SUM(M819:M820)</f>
        <v>5024.4179999999997</v>
      </c>
    </row>
    <row r="822" spans="1:13">
      <c r="A822" s="207">
        <v>6</v>
      </c>
      <c r="B822" s="145" t="s">
        <v>69</v>
      </c>
      <c r="C822" s="145"/>
      <c r="D822" s="145">
        <v>1</v>
      </c>
      <c r="E822" s="133"/>
      <c r="F822" s="153"/>
      <c r="G822" s="133">
        <f>SUM(G823:G825)</f>
        <v>171.09</v>
      </c>
      <c r="H822" s="154"/>
      <c r="I822" s="133">
        <f>G822+(G822*H822)</f>
        <v>171.09</v>
      </c>
      <c r="J822" s="152"/>
      <c r="K822" s="145">
        <f>I822*J822</f>
        <v>0</v>
      </c>
      <c r="L822" s="145">
        <f>K822+I822</f>
        <v>171.09</v>
      </c>
      <c r="M822" s="133">
        <f>L822*D822</f>
        <v>171.09</v>
      </c>
    </row>
    <row r="823" spans="1:13">
      <c r="A823" s="161"/>
      <c r="B823" s="137" t="s">
        <v>70</v>
      </c>
      <c r="C823" s="123" t="s">
        <v>71</v>
      </c>
      <c r="D823" s="137">
        <v>0.08</v>
      </c>
      <c r="E823" s="138">
        <v>579</v>
      </c>
      <c r="F823" s="123"/>
      <c r="G823" s="137">
        <f>E823*D823</f>
        <v>46.32</v>
      </c>
      <c r="H823" s="136"/>
      <c r="I823" s="123"/>
      <c r="J823" s="135"/>
      <c r="K823" s="123"/>
      <c r="L823" s="123"/>
      <c r="M823" s="126"/>
    </row>
    <row r="824" spans="1:13">
      <c r="A824" s="161"/>
      <c r="B824" s="137" t="s">
        <v>72</v>
      </c>
      <c r="C824" s="123" t="s">
        <v>71</v>
      </c>
      <c r="D824" s="137">
        <v>0.08</v>
      </c>
      <c r="E824" s="138">
        <v>579</v>
      </c>
      <c r="F824" s="123"/>
      <c r="G824" s="137">
        <f>E824*D824</f>
        <v>46.32</v>
      </c>
      <c r="H824" s="136"/>
      <c r="I824" s="123"/>
      <c r="J824" s="135"/>
      <c r="K824" s="123"/>
      <c r="L824" s="123"/>
      <c r="M824" s="126"/>
    </row>
    <row r="825" spans="1:13">
      <c r="A825" s="161"/>
      <c r="B825" s="137" t="s">
        <v>73</v>
      </c>
      <c r="C825" s="123" t="s">
        <v>71</v>
      </c>
      <c r="D825" s="137">
        <v>0.15</v>
      </c>
      <c r="E825" s="138">
        <v>523</v>
      </c>
      <c r="F825" s="123"/>
      <c r="G825" s="137">
        <f>E825*D825</f>
        <v>78.45</v>
      </c>
      <c r="H825" s="136"/>
      <c r="I825" s="123"/>
      <c r="J825" s="135"/>
      <c r="K825" s="123"/>
      <c r="L825" s="123"/>
      <c r="M825" s="126"/>
    </row>
    <row r="826" spans="1:13">
      <c r="A826" s="206"/>
      <c r="B826" s="123"/>
      <c r="C826" s="123"/>
      <c r="D826" s="123"/>
      <c r="E826" s="123"/>
      <c r="F826" s="124"/>
      <c r="G826" s="123"/>
      <c r="H826" s="125"/>
      <c r="I826" s="123"/>
      <c r="J826" s="135"/>
      <c r="K826" s="123"/>
      <c r="L826" s="123"/>
      <c r="M826" s="126"/>
    </row>
    <row r="827" spans="1:13">
      <c r="A827" s="206"/>
      <c r="B827" s="123"/>
      <c r="C827" s="123"/>
      <c r="D827" s="123"/>
      <c r="E827" s="123"/>
      <c r="F827" s="124"/>
      <c r="G827" s="123"/>
      <c r="H827" s="125"/>
      <c r="I827" s="123"/>
      <c r="J827" s="135"/>
      <c r="K827" s="123"/>
      <c r="L827" s="123"/>
      <c r="M827" s="126">
        <f>SUM(M821:M826)</f>
        <v>5195.5079999999998</v>
      </c>
    </row>
    <row r="828" spans="1:13">
      <c r="A828" s="206">
        <v>7</v>
      </c>
      <c r="B828" s="123" t="s">
        <v>74</v>
      </c>
      <c r="C828" s="123"/>
      <c r="D828" s="123"/>
      <c r="E828" s="123"/>
      <c r="F828" s="124"/>
      <c r="G828" s="123"/>
      <c r="H828" s="125"/>
      <c r="I828" s="123"/>
      <c r="J828" s="135">
        <v>0.01</v>
      </c>
      <c r="K828" s="123"/>
      <c r="L828" s="123"/>
      <c r="M828" s="126">
        <f>M827*J828</f>
        <v>51.955080000000002</v>
      </c>
    </row>
    <row r="829" spans="1:13">
      <c r="A829" s="206"/>
      <c r="B829" s="123"/>
      <c r="C829" s="123"/>
      <c r="D829" s="123"/>
      <c r="E829" s="123"/>
      <c r="F829" s="124"/>
      <c r="G829" s="123"/>
      <c r="H829" s="125"/>
      <c r="I829" s="123"/>
      <c r="J829" s="135"/>
      <c r="K829" s="123"/>
      <c r="L829" s="123"/>
      <c r="M829" s="126">
        <f>M828+M827</f>
        <v>5247.4630799999995</v>
      </c>
    </row>
    <row r="830" spans="1:13">
      <c r="A830" s="206">
        <v>8</v>
      </c>
      <c r="B830" s="123" t="s">
        <v>75</v>
      </c>
      <c r="C830" s="123"/>
      <c r="D830" s="123"/>
      <c r="E830" s="123"/>
      <c r="F830" s="124"/>
      <c r="G830" s="123"/>
      <c r="H830" s="125"/>
      <c r="I830" s="123"/>
      <c r="J830" s="135">
        <v>0.15</v>
      </c>
      <c r="K830" s="123"/>
      <c r="L830" s="123"/>
      <c r="M830" s="126">
        <f>M829*J830</f>
        <v>787.11946199999988</v>
      </c>
    </row>
    <row r="831" spans="1:13">
      <c r="A831" s="206"/>
      <c r="B831" s="123"/>
      <c r="C831" s="123"/>
      <c r="D831" s="123"/>
      <c r="E831" s="123"/>
      <c r="F831" s="124"/>
      <c r="G831" s="123"/>
      <c r="H831" s="125"/>
      <c r="I831" s="123"/>
      <c r="J831" s="135"/>
      <c r="K831" s="123"/>
      <c r="L831" s="123"/>
      <c r="M831" s="126">
        <f>ROUND(M829+M830,0)</f>
        <v>6035</v>
      </c>
    </row>
    <row r="832" spans="1:13">
      <c r="A832" s="206">
        <v>9</v>
      </c>
      <c r="B832" s="123" t="s">
        <v>76</v>
      </c>
      <c r="C832" s="123"/>
      <c r="D832" s="123"/>
      <c r="E832" s="126"/>
      <c r="F832" s="134"/>
      <c r="G832" s="126"/>
      <c r="H832" s="134"/>
      <c r="I832" s="126"/>
      <c r="J832" s="135">
        <v>0.01</v>
      </c>
      <c r="K832" s="126"/>
      <c r="L832" s="126"/>
      <c r="M832" s="126">
        <f>M831*J832</f>
        <v>60.35</v>
      </c>
    </row>
    <row r="833" spans="1:13">
      <c r="A833" s="161"/>
      <c r="B833" s="123"/>
      <c r="C833" s="123"/>
      <c r="D833" s="123"/>
      <c r="E833" s="126"/>
      <c r="F833" s="134"/>
      <c r="G833" s="126"/>
      <c r="H833" s="134"/>
      <c r="I833" s="126"/>
      <c r="J833" s="135"/>
      <c r="K833" s="126"/>
      <c r="L833" s="126"/>
      <c r="M833" s="126">
        <f>SUM(M831:M832)</f>
        <v>6095.35</v>
      </c>
    </row>
    <row r="834" spans="1:13">
      <c r="A834" s="206">
        <v>10</v>
      </c>
      <c r="B834" s="123" t="s">
        <v>77</v>
      </c>
      <c r="C834" s="123"/>
      <c r="D834" s="123"/>
      <c r="E834" s="123"/>
      <c r="F834" s="124"/>
      <c r="G834" s="123"/>
      <c r="H834" s="125"/>
      <c r="I834" s="123"/>
      <c r="J834" s="136">
        <v>5.8000000000000003E-2</v>
      </c>
      <c r="K834" s="123"/>
      <c r="L834" s="123"/>
      <c r="M834" s="126">
        <f>M831*J834</f>
        <v>350.03000000000003</v>
      </c>
    </row>
    <row r="835" spans="1:13">
      <c r="A835" s="123"/>
      <c r="B835" s="123"/>
      <c r="C835" s="123"/>
      <c r="D835" s="123"/>
      <c r="E835" s="123"/>
      <c r="F835" s="124"/>
      <c r="G835" s="123"/>
      <c r="H835" s="125"/>
      <c r="I835" s="123"/>
      <c r="J835" s="135"/>
      <c r="K835" s="123"/>
      <c r="L835" s="123"/>
      <c r="M835" s="126">
        <f>ROUND(M831+M834,0)</f>
        <v>6385</v>
      </c>
    </row>
    <row r="836" spans="1:13">
      <c r="A836" s="123"/>
      <c r="B836" s="123"/>
      <c r="C836" s="123"/>
      <c r="D836" s="123"/>
      <c r="E836" s="123"/>
      <c r="F836" s="124"/>
      <c r="G836" s="123"/>
      <c r="H836" s="125"/>
      <c r="I836" s="123"/>
      <c r="J836" s="135"/>
      <c r="K836" s="123"/>
      <c r="L836" s="123"/>
      <c r="M836" s="126"/>
    </row>
    <row r="837" spans="1:13" ht="15">
      <c r="A837" s="123"/>
      <c r="B837" s="123" t="s">
        <v>137</v>
      </c>
      <c r="C837" s="123"/>
      <c r="D837" s="123"/>
      <c r="E837" s="123"/>
      <c r="F837" s="124"/>
      <c r="G837" s="123"/>
      <c r="H837" s="125"/>
      <c r="I837" s="123"/>
      <c r="J837" s="135"/>
      <c r="K837" s="123"/>
      <c r="L837" s="123"/>
      <c r="M837" s="139">
        <f>ROUND(M835+M836,0)</f>
        <v>6385</v>
      </c>
    </row>
    <row r="838" spans="1:13">
      <c r="A838" s="123"/>
      <c r="B838" s="123"/>
      <c r="C838" s="123"/>
      <c r="D838" s="123"/>
      <c r="E838" s="123"/>
      <c r="F838" s="124"/>
      <c r="G838" s="123"/>
      <c r="H838" s="125"/>
      <c r="I838" s="123"/>
      <c r="J838" s="135"/>
      <c r="K838" s="123"/>
      <c r="L838" s="123"/>
      <c r="M838" s="126"/>
    </row>
    <row r="839" spans="1:13" ht="71.25">
      <c r="A839" s="118"/>
      <c r="B839" s="73" t="s">
        <v>138</v>
      </c>
      <c r="C839" s="123"/>
      <c r="D839" s="123"/>
      <c r="E839" s="123"/>
      <c r="F839" s="124"/>
      <c r="G839" s="123"/>
      <c r="H839" s="125"/>
      <c r="I839" s="123"/>
      <c r="J839" s="135"/>
      <c r="K839" s="123"/>
      <c r="L839" s="123"/>
      <c r="M839" s="139"/>
    </row>
    <row r="840" spans="1:13" ht="15">
      <c r="A840" s="118"/>
      <c r="B840" s="73"/>
      <c r="C840" s="123"/>
      <c r="D840" s="123"/>
      <c r="E840" s="123"/>
      <c r="F840" s="124"/>
      <c r="G840" s="123"/>
      <c r="H840" s="125"/>
      <c r="I840" s="123"/>
      <c r="J840" s="135"/>
      <c r="K840" s="123"/>
      <c r="L840" s="123"/>
      <c r="M840" s="139"/>
    </row>
    <row r="841" spans="1:13" ht="15">
      <c r="A841" s="391" t="s">
        <v>98</v>
      </c>
      <c r="B841" s="391"/>
      <c r="C841" s="391"/>
      <c r="D841" s="391"/>
      <c r="E841" s="391"/>
      <c r="F841" s="391"/>
      <c r="G841" s="391"/>
      <c r="H841" s="391"/>
      <c r="I841" s="391"/>
      <c r="J841" s="391"/>
      <c r="K841" s="391"/>
      <c r="L841" s="391"/>
      <c r="M841" s="391"/>
    </row>
    <row r="842" spans="1:13" ht="28.5">
      <c r="A842" s="208"/>
      <c r="B842" s="73" t="s">
        <v>13</v>
      </c>
      <c r="C842" s="208"/>
      <c r="D842" s="208"/>
      <c r="E842" s="208"/>
      <c r="F842" s="208"/>
      <c r="G842" s="208"/>
      <c r="H842" s="208"/>
      <c r="I842" s="208"/>
      <c r="J842" s="208"/>
      <c r="K842" s="208"/>
      <c r="L842" s="208"/>
      <c r="M842" s="208"/>
    </row>
    <row r="843" spans="1:13" ht="15">
      <c r="A843" s="120"/>
      <c r="B843" s="72" t="s">
        <v>97</v>
      </c>
      <c r="C843" s="120"/>
      <c r="D843" s="120"/>
      <c r="E843" s="120"/>
      <c r="F843" s="120"/>
      <c r="G843" s="120"/>
      <c r="H843" s="120"/>
      <c r="I843" s="120"/>
      <c r="J843" s="120"/>
      <c r="K843" s="120"/>
      <c r="L843" s="120"/>
      <c r="M843" s="120"/>
    </row>
    <row r="844" spans="1:13" ht="15">
      <c r="A844" s="128" t="s">
        <v>47</v>
      </c>
      <c r="B844" s="129" t="s">
        <v>48</v>
      </c>
      <c r="C844" s="118" t="s">
        <v>49</v>
      </c>
      <c r="D844" s="118" t="s">
        <v>50</v>
      </c>
      <c r="E844" s="118" t="s">
        <v>51</v>
      </c>
      <c r="F844" s="130" t="s">
        <v>52</v>
      </c>
      <c r="G844" s="118" t="s">
        <v>53</v>
      </c>
      <c r="H844" s="131" t="s">
        <v>54</v>
      </c>
      <c r="I844" s="118" t="s">
        <v>55</v>
      </c>
      <c r="J844" s="131" t="s">
        <v>56</v>
      </c>
      <c r="K844" s="118" t="s">
        <v>57</v>
      </c>
      <c r="L844" s="118" t="s">
        <v>58</v>
      </c>
      <c r="M844" s="132" t="s">
        <v>59</v>
      </c>
    </row>
    <row r="845" spans="1:13" ht="15">
      <c r="A845" s="121"/>
      <c r="B845" s="72" t="s">
        <v>97</v>
      </c>
      <c r="C845" s="123"/>
      <c r="D845" s="123"/>
      <c r="E845" s="123"/>
      <c r="F845" s="124"/>
      <c r="G845" s="123"/>
      <c r="H845" s="125"/>
      <c r="I845" s="123"/>
      <c r="J845" s="125"/>
      <c r="K845" s="123"/>
      <c r="L845" s="123"/>
      <c r="M845" s="126"/>
    </row>
    <row r="846" spans="1:13">
      <c r="A846" s="121">
        <v>1</v>
      </c>
      <c r="B846" s="123" t="s">
        <v>420</v>
      </c>
      <c r="C846" s="123" t="s">
        <v>60</v>
      </c>
      <c r="D846" s="123">
        <v>106.05</v>
      </c>
      <c r="E846" s="126">
        <f>'BASIC RATES'!D8</f>
        <v>34.222222222222221</v>
      </c>
      <c r="F846" s="124">
        <v>0.3</v>
      </c>
      <c r="G846" s="126">
        <f>SUM(E846-(E846*F846))</f>
        <v>23.955555555555556</v>
      </c>
      <c r="H846" s="125"/>
      <c r="I846" s="123"/>
      <c r="J846" s="125">
        <v>0.05</v>
      </c>
      <c r="K846" s="126">
        <f>SUM(G846+I846)*J846</f>
        <v>1.1977777777777778</v>
      </c>
      <c r="L846" s="126">
        <f>G846+I846+K846</f>
        <v>25.153333333333332</v>
      </c>
      <c r="M846" s="126">
        <f>(D846*L846)</f>
        <v>2667.511</v>
      </c>
    </row>
    <row r="847" spans="1:13">
      <c r="A847" s="121"/>
      <c r="B847" s="123" t="s">
        <v>399</v>
      </c>
      <c r="C847" s="123"/>
      <c r="D847" s="123"/>
      <c r="E847" s="126"/>
      <c r="F847" s="124"/>
      <c r="G847" s="126"/>
      <c r="H847" s="125"/>
      <c r="I847" s="123"/>
      <c r="J847" s="125"/>
      <c r="K847" s="126"/>
      <c r="L847" s="126"/>
      <c r="M847" s="126"/>
    </row>
    <row r="848" spans="1:13">
      <c r="A848" s="121"/>
      <c r="B848" s="123" t="s">
        <v>400</v>
      </c>
      <c r="C848" s="123"/>
      <c r="D848" s="123"/>
      <c r="E848" s="126"/>
      <c r="F848" s="124"/>
      <c r="G848" s="126"/>
      <c r="H848" s="125"/>
      <c r="I848" s="123"/>
      <c r="J848" s="125"/>
      <c r="K848" s="126"/>
      <c r="L848" s="126"/>
      <c r="M848" s="126"/>
    </row>
    <row r="849" spans="1:13">
      <c r="A849" s="121">
        <v>2</v>
      </c>
      <c r="B849" s="123" t="s">
        <v>421</v>
      </c>
      <c r="C849" s="123" t="s">
        <v>60</v>
      </c>
      <c r="D849" s="123">
        <v>53.02</v>
      </c>
      <c r="E849" s="126">
        <f>'BASIC RATES'!D7</f>
        <v>23.555555555555557</v>
      </c>
      <c r="F849" s="124">
        <v>0.3</v>
      </c>
      <c r="G849" s="126">
        <f>SUM(E849-(E849*F849))</f>
        <v>16.488888888888891</v>
      </c>
      <c r="H849" s="125"/>
      <c r="I849" s="123"/>
      <c r="J849" s="125">
        <v>0.05</v>
      </c>
      <c r="K849" s="126">
        <f>SUM(G849+I849)*J849</f>
        <v>0.82444444444444454</v>
      </c>
      <c r="L849" s="126">
        <f>G849+I849+K849</f>
        <v>17.313333333333336</v>
      </c>
      <c r="M849" s="126">
        <f>(D849*L849)</f>
        <v>917.95293333333359</v>
      </c>
    </row>
    <row r="850" spans="1:13">
      <c r="A850" s="121"/>
      <c r="B850" s="123" t="s">
        <v>401</v>
      </c>
      <c r="C850" s="123"/>
      <c r="D850" s="123"/>
      <c r="E850" s="126"/>
      <c r="F850" s="124"/>
      <c r="G850" s="126"/>
      <c r="H850" s="125"/>
      <c r="I850" s="123"/>
      <c r="J850" s="125"/>
      <c r="K850" s="126"/>
      <c r="L850" s="126"/>
      <c r="M850" s="126"/>
    </row>
    <row r="851" spans="1:13">
      <c r="A851" s="121"/>
      <c r="B851" s="123" t="s">
        <v>402</v>
      </c>
      <c r="C851" s="123"/>
      <c r="D851" s="123"/>
      <c r="E851" s="126"/>
      <c r="F851" s="124"/>
      <c r="G851" s="126"/>
      <c r="H851" s="125"/>
      <c r="I851" s="123"/>
      <c r="J851" s="125"/>
      <c r="K851" s="126"/>
      <c r="L851" s="126"/>
      <c r="M851" s="126"/>
    </row>
    <row r="852" spans="1:13">
      <c r="A852" s="121">
        <v>3</v>
      </c>
      <c r="B852" s="123" t="s">
        <v>61</v>
      </c>
      <c r="C852" s="123" t="s">
        <v>60</v>
      </c>
      <c r="D852" s="123">
        <v>52.5</v>
      </c>
      <c r="E852" s="126">
        <v>31.53</v>
      </c>
      <c r="F852" s="124">
        <v>0.3</v>
      </c>
      <c r="G852" s="126">
        <f>SUM(E852-(E852*F852))</f>
        <v>22.071000000000002</v>
      </c>
      <c r="H852" s="125"/>
      <c r="I852" s="123"/>
      <c r="J852" s="135">
        <v>0.05</v>
      </c>
      <c r="K852" s="126">
        <f>SUM(G852+I852)*J852</f>
        <v>1.10355</v>
      </c>
      <c r="L852" s="126">
        <f>G852+I852+K852</f>
        <v>23.17455</v>
      </c>
      <c r="M852" s="126">
        <f>(D852*L852)</f>
        <v>1216.663875</v>
      </c>
    </row>
    <row r="853" spans="1:13">
      <c r="A853" s="121"/>
      <c r="B853" s="123" t="s">
        <v>395</v>
      </c>
      <c r="C853" s="123"/>
      <c r="D853" s="123"/>
      <c r="E853" s="126"/>
      <c r="F853" s="124"/>
      <c r="G853" s="126"/>
      <c r="H853" s="125"/>
      <c r="I853" s="123"/>
      <c r="J853" s="135"/>
      <c r="K853" s="126"/>
      <c r="L853" s="126"/>
      <c r="M853" s="126"/>
    </row>
    <row r="854" spans="1:13">
      <c r="A854" s="121">
        <v>4</v>
      </c>
      <c r="B854" s="123" t="s">
        <v>396</v>
      </c>
      <c r="C854" s="123" t="s">
        <v>63</v>
      </c>
      <c r="D854" s="123">
        <v>15</v>
      </c>
      <c r="E854" s="126">
        <v>0.3</v>
      </c>
      <c r="F854" s="124">
        <v>0.3</v>
      </c>
      <c r="G854" s="126">
        <f>SUM(E854-(E854*F854))</f>
        <v>0.21</v>
      </c>
      <c r="H854" s="125"/>
      <c r="I854" s="123"/>
      <c r="J854" s="135">
        <v>0.05</v>
      </c>
      <c r="K854" s="126">
        <f>SUM(G854+I854)*J854</f>
        <v>1.0500000000000001E-2</v>
      </c>
      <c r="L854" s="126">
        <f>G854+I854+K854</f>
        <v>0.2205</v>
      </c>
      <c r="M854" s="126">
        <f>(D854*L854)</f>
        <v>3.3075000000000001</v>
      </c>
    </row>
    <row r="855" spans="1:13">
      <c r="A855" s="121">
        <v>5</v>
      </c>
      <c r="B855" s="123" t="s">
        <v>379</v>
      </c>
      <c r="C855" s="123" t="s">
        <v>63</v>
      </c>
      <c r="D855" s="123">
        <v>4</v>
      </c>
      <c r="E855" s="126">
        <v>8.85</v>
      </c>
      <c r="F855" s="124">
        <v>0.3</v>
      </c>
      <c r="G855" s="126">
        <f>SUM(E855-(E855*F855))</f>
        <v>6.1950000000000003</v>
      </c>
      <c r="H855" s="125"/>
      <c r="I855" s="123"/>
      <c r="J855" s="135">
        <v>0.05</v>
      </c>
      <c r="K855" s="126">
        <f>SUM(G855+I855)*J855</f>
        <v>0.30975000000000003</v>
      </c>
      <c r="L855" s="126">
        <f>G855+I855+K855</f>
        <v>6.5047500000000005</v>
      </c>
      <c r="M855" s="126">
        <f>(D855*L855)</f>
        <v>26.019000000000002</v>
      </c>
    </row>
    <row r="856" spans="1:13">
      <c r="A856" s="121">
        <v>6</v>
      </c>
      <c r="B856" s="123" t="s">
        <v>382</v>
      </c>
      <c r="C856" s="123" t="s">
        <v>63</v>
      </c>
      <c r="D856" s="123">
        <v>85</v>
      </c>
      <c r="E856" s="133">
        <v>2</v>
      </c>
      <c r="F856" s="124">
        <v>0.3</v>
      </c>
      <c r="G856" s="126">
        <f t="shared" ref="G856:G858" si="150">SUM(E856-(E856*F856))</f>
        <v>1.4</v>
      </c>
      <c r="H856" s="134"/>
      <c r="I856" s="126"/>
      <c r="J856" s="135">
        <v>0.05</v>
      </c>
      <c r="K856" s="126">
        <f t="shared" ref="K856" si="151">SUM(G856+I856)*J856</f>
        <v>6.9999999999999993E-2</v>
      </c>
      <c r="L856" s="126">
        <f t="shared" ref="L856:L858" si="152">G856+I856+K856</f>
        <v>1.47</v>
      </c>
      <c r="M856" s="126">
        <f t="shared" ref="M856:M858" si="153">(D856*L856)</f>
        <v>124.95</v>
      </c>
    </row>
    <row r="857" spans="1:13">
      <c r="A857" s="121">
        <v>7</v>
      </c>
      <c r="B857" s="123" t="s">
        <v>272</v>
      </c>
      <c r="C857" s="123" t="s">
        <v>63</v>
      </c>
      <c r="D857" s="123">
        <v>85</v>
      </c>
      <c r="E857" s="133">
        <v>2</v>
      </c>
      <c r="F857" s="124">
        <v>0.3</v>
      </c>
      <c r="G857" s="126">
        <f t="shared" si="150"/>
        <v>1.4</v>
      </c>
      <c r="H857" s="134"/>
      <c r="I857" s="126"/>
      <c r="J857" s="125"/>
      <c r="K857" s="126"/>
      <c r="L857" s="126">
        <f t="shared" si="152"/>
        <v>1.4</v>
      </c>
      <c r="M857" s="126">
        <f t="shared" si="153"/>
        <v>118.99999999999999</v>
      </c>
    </row>
    <row r="858" spans="1:13">
      <c r="A858" s="121">
        <v>8</v>
      </c>
      <c r="B858" s="123" t="s">
        <v>385</v>
      </c>
      <c r="C858" s="123" t="s">
        <v>63</v>
      </c>
      <c r="D858" s="123">
        <v>1</v>
      </c>
      <c r="E858" s="133">
        <v>4.5</v>
      </c>
      <c r="F858" s="124">
        <v>0.3</v>
      </c>
      <c r="G858" s="126">
        <f t="shared" si="150"/>
        <v>3.1500000000000004</v>
      </c>
      <c r="H858" s="134"/>
      <c r="I858" s="126"/>
      <c r="J858" s="125"/>
      <c r="K858" s="126"/>
      <c r="L858" s="126">
        <f t="shared" si="152"/>
        <v>3.1500000000000004</v>
      </c>
      <c r="M858" s="126">
        <f t="shared" si="153"/>
        <v>3.1500000000000004</v>
      </c>
    </row>
    <row r="859" spans="1:13">
      <c r="A859" s="121"/>
      <c r="B859" s="123" t="s">
        <v>67</v>
      </c>
      <c r="C859" s="123"/>
      <c r="D859" s="123"/>
      <c r="E859" s="123"/>
      <c r="F859" s="124"/>
      <c r="G859" s="123"/>
      <c r="H859" s="125"/>
      <c r="I859" s="123"/>
      <c r="J859" s="135"/>
      <c r="K859" s="123"/>
      <c r="L859" s="123"/>
      <c r="M859" s="126">
        <f>SUM(M846:M858)</f>
        <v>5078.5543083333332</v>
      </c>
    </row>
    <row r="860" spans="1:13">
      <c r="A860" s="121">
        <v>9</v>
      </c>
      <c r="B860" s="123" t="s">
        <v>68</v>
      </c>
      <c r="C860" s="123"/>
      <c r="D860" s="123"/>
      <c r="E860" s="123"/>
      <c r="F860" s="124"/>
      <c r="G860" s="123"/>
      <c r="H860" s="125"/>
      <c r="I860" s="123"/>
      <c r="J860" s="135">
        <v>0.02</v>
      </c>
      <c r="K860" s="123"/>
      <c r="L860" s="123"/>
      <c r="M860" s="126">
        <f>M859*J860</f>
        <v>101.57108616666666</v>
      </c>
    </row>
    <row r="861" spans="1:13">
      <c r="A861" s="121"/>
      <c r="B861" s="123"/>
      <c r="C861" s="123"/>
      <c r="D861" s="123"/>
      <c r="E861" s="123"/>
      <c r="F861" s="124"/>
      <c r="G861" s="123"/>
      <c r="H861" s="125"/>
      <c r="I861" s="123"/>
      <c r="J861" s="135"/>
      <c r="K861" s="123"/>
      <c r="L861" s="123"/>
      <c r="M861" s="126">
        <f>SUM(M859:M860)</f>
        <v>5180.1253944999999</v>
      </c>
    </row>
    <row r="862" spans="1:13">
      <c r="A862" s="121">
        <v>10</v>
      </c>
      <c r="B862" s="123" t="s">
        <v>69</v>
      </c>
      <c r="C862" s="123"/>
      <c r="D862" s="123">
        <v>50</v>
      </c>
      <c r="E862" s="123"/>
      <c r="F862" s="124"/>
      <c r="G862" s="123">
        <f>G866/50</f>
        <v>60.61</v>
      </c>
      <c r="H862" s="136"/>
      <c r="I862" s="126">
        <f>G862+(G862*H862)</f>
        <v>60.61</v>
      </c>
      <c r="J862" s="135"/>
      <c r="K862" s="123">
        <f>I862*J862</f>
        <v>0</v>
      </c>
      <c r="L862" s="123">
        <f>K862+I862</f>
        <v>60.61</v>
      </c>
      <c r="M862" s="126">
        <f>L862*D862</f>
        <v>3030.5</v>
      </c>
    </row>
    <row r="863" spans="1:13">
      <c r="A863" s="121"/>
      <c r="B863" s="137" t="s">
        <v>70</v>
      </c>
      <c r="C863" s="123" t="s">
        <v>71</v>
      </c>
      <c r="D863" s="137">
        <v>2</v>
      </c>
      <c r="E863" s="138">
        <v>579</v>
      </c>
      <c r="F863" s="123"/>
      <c r="G863" s="137">
        <f>E863*D863</f>
        <v>1158</v>
      </c>
      <c r="H863" s="136"/>
      <c r="I863" s="123"/>
      <c r="J863" s="135"/>
      <c r="K863" s="123"/>
      <c r="L863" s="123"/>
      <c r="M863" s="126"/>
    </row>
    <row r="864" spans="1:13">
      <c r="A864" s="121"/>
      <c r="B864" s="137" t="s">
        <v>72</v>
      </c>
      <c r="C864" s="123" t="s">
        <v>71</v>
      </c>
      <c r="D864" s="137">
        <v>0.75</v>
      </c>
      <c r="E864" s="138">
        <v>579</v>
      </c>
      <c r="F864" s="123"/>
      <c r="G864" s="137">
        <f>E864*D864</f>
        <v>434.25</v>
      </c>
      <c r="H864" s="136"/>
      <c r="I864" s="123"/>
      <c r="J864" s="135"/>
      <c r="K864" s="123"/>
      <c r="L864" s="123"/>
      <c r="M864" s="126"/>
    </row>
    <row r="865" spans="1:13">
      <c r="A865" s="121"/>
      <c r="B865" s="137" t="s">
        <v>73</v>
      </c>
      <c r="C865" s="123" t="s">
        <v>71</v>
      </c>
      <c r="D865" s="137">
        <v>2.75</v>
      </c>
      <c r="E865" s="138">
        <v>523</v>
      </c>
      <c r="F865" s="123"/>
      <c r="G865" s="137">
        <f>E865*D865</f>
        <v>1438.25</v>
      </c>
      <c r="H865" s="136"/>
      <c r="I865" s="123"/>
      <c r="J865" s="135"/>
      <c r="K865" s="123"/>
      <c r="L865" s="123"/>
      <c r="M865" s="126"/>
    </row>
    <row r="866" spans="1:13">
      <c r="A866" s="121"/>
      <c r="B866" s="123"/>
      <c r="C866" s="123"/>
      <c r="D866" s="123"/>
      <c r="E866" s="126"/>
      <c r="F866" s="134"/>
      <c r="G866" s="126">
        <f>SUM(G863:G865)</f>
        <v>3030.5</v>
      </c>
      <c r="H866" s="136"/>
      <c r="I866" s="123"/>
      <c r="J866" s="135"/>
      <c r="K866" s="123"/>
      <c r="L866" s="123"/>
      <c r="M866" s="126"/>
    </row>
    <row r="867" spans="1:13">
      <c r="A867" s="121"/>
      <c r="B867" s="123"/>
      <c r="C867" s="123"/>
      <c r="D867" s="123"/>
      <c r="E867" s="123"/>
      <c r="F867" s="124"/>
      <c r="G867" s="123"/>
      <c r="H867" s="136"/>
      <c r="I867" s="123"/>
      <c r="J867" s="135"/>
      <c r="K867" s="123"/>
      <c r="L867" s="123"/>
      <c r="M867" s="126"/>
    </row>
    <row r="868" spans="1:13">
      <c r="A868" s="121"/>
      <c r="B868" s="123"/>
      <c r="C868" s="123"/>
      <c r="D868" s="123"/>
      <c r="E868" s="123"/>
      <c r="F868" s="124"/>
      <c r="G868" s="123"/>
      <c r="H868" s="125"/>
      <c r="I868" s="123"/>
      <c r="J868" s="135"/>
      <c r="K868" s="123"/>
      <c r="L868" s="123"/>
      <c r="M868" s="126">
        <f>M861+M862</f>
        <v>8210.6253944999989</v>
      </c>
    </row>
    <row r="869" spans="1:13">
      <c r="A869" s="121">
        <v>11</v>
      </c>
      <c r="B869" s="123" t="s">
        <v>74</v>
      </c>
      <c r="C869" s="123"/>
      <c r="D869" s="123"/>
      <c r="E869" s="126"/>
      <c r="F869" s="134"/>
      <c r="G869" s="126"/>
      <c r="H869" s="134"/>
      <c r="I869" s="126"/>
      <c r="J869" s="135">
        <v>0.01</v>
      </c>
      <c r="K869" s="126"/>
      <c r="L869" s="126"/>
      <c r="M869" s="126">
        <f>M868*J869</f>
        <v>82.106253944999992</v>
      </c>
    </row>
    <row r="870" spans="1:13">
      <c r="A870" s="121"/>
      <c r="B870" s="123"/>
      <c r="C870" s="123"/>
      <c r="D870" s="123"/>
      <c r="E870" s="126"/>
      <c r="F870" s="134"/>
      <c r="G870" s="126"/>
      <c r="H870" s="134"/>
      <c r="I870" s="126"/>
      <c r="J870" s="135"/>
      <c r="K870" s="126"/>
      <c r="L870" s="126"/>
      <c r="M870" s="126">
        <f>SUM(M868:M869)</f>
        <v>8292.7316484449984</v>
      </c>
    </row>
    <row r="871" spans="1:13">
      <c r="A871" s="121">
        <v>12</v>
      </c>
      <c r="B871" s="123" t="s">
        <v>75</v>
      </c>
      <c r="C871" s="123"/>
      <c r="D871" s="123"/>
      <c r="E871" s="126"/>
      <c r="F871" s="134"/>
      <c r="G871" s="126"/>
      <c r="H871" s="134"/>
      <c r="I871" s="126"/>
      <c r="J871" s="135">
        <v>0.15</v>
      </c>
      <c r="K871" s="126"/>
      <c r="L871" s="126"/>
      <c r="M871" s="126">
        <f>M870*J871</f>
        <v>1243.9097472667497</v>
      </c>
    </row>
    <row r="872" spans="1:13">
      <c r="A872" s="121"/>
      <c r="B872" s="123"/>
      <c r="C872" s="123"/>
      <c r="D872" s="123"/>
      <c r="E872" s="126"/>
      <c r="F872" s="134"/>
      <c r="G872" s="126"/>
      <c r="H872" s="134"/>
      <c r="I872" s="126"/>
      <c r="J872" s="135"/>
      <c r="K872" s="126"/>
      <c r="L872" s="126"/>
      <c r="M872" s="126">
        <f>SUM(M870:M871)</f>
        <v>9536.6413957117475</v>
      </c>
    </row>
    <row r="873" spans="1:13">
      <c r="A873" s="121">
        <v>13</v>
      </c>
      <c r="B873" s="123" t="s">
        <v>76</v>
      </c>
      <c r="C873" s="123"/>
      <c r="D873" s="123"/>
      <c r="E873" s="126"/>
      <c r="F873" s="134"/>
      <c r="G873" s="126"/>
      <c r="H873" s="134"/>
      <c r="I873" s="126"/>
      <c r="J873" s="135">
        <v>0.01</v>
      </c>
      <c r="K873" s="126"/>
      <c r="L873" s="126"/>
      <c r="M873" s="126">
        <f>M872*J873</f>
        <v>95.366413957117473</v>
      </c>
    </row>
    <row r="874" spans="1:13">
      <c r="A874" s="121"/>
      <c r="B874" s="123"/>
      <c r="C874" s="123"/>
      <c r="D874" s="123"/>
      <c r="E874" s="126"/>
      <c r="F874" s="134"/>
      <c r="G874" s="126"/>
      <c r="H874" s="134"/>
      <c r="I874" s="126"/>
      <c r="J874" s="135"/>
      <c r="K874" s="126"/>
      <c r="L874" s="126"/>
      <c r="M874" s="126">
        <f>SUM(M872:M873)</f>
        <v>9632.0078096688649</v>
      </c>
    </row>
    <row r="875" spans="1:13">
      <c r="A875" s="121">
        <v>14</v>
      </c>
      <c r="B875" s="123" t="s">
        <v>387</v>
      </c>
      <c r="C875" s="123"/>
      <c r="D875" s="123"/>
      <c r="E875" s="126"/>
      <c r="F875" s="134"/>
      <c r="G875" s="126"/>
      <c r="H875" s="134"/>
      <c r="I875" s="126"/>
      <c r="J875" s="136">
        <v>0.06</v>
      </c>
      <c r="K875" s="126"/>
      <c r="L875" s="126"/>
      <c r="M875" s="126">
        <f>M874*J875</f>
        <v>577.92046858013191</v>
      </c>
    </row>
    <row r="876" spans="1:13">
      <c r="A876" s="121"/>
      <c r="B876" s="123"/>
      <c r="C876" s="123"/>
      <c r="D876" s="123"/>
      <c r="E876" s="126"/>
      <c r="F876" s="134"/>
      <c r="G876" s="126"/>
      <c r="H876" s="134"/>
      <c r="I876" s="126"/>
      <c r="J876" s="125"/>
      <c r="K876" s="126"/>
      <c r="L876" s="126"/>
      <c r="M876" s="126">
        <f>SUM(M874:M875)</f>
        <v>10209.928278248997</v>
      </c>
    </row>
    <row r="877" spans="1:13" ht="15">
      <c r="A877" s="121"/>
      <c r="B877" s="123" t="s">
        <v>78</v>
      </c>
      <c r="C877" s="123"/>
      <c r="D877" s="123"/>
      <c r="E877" s="126"/>
      <c r="F877" s="134"/>
      <c r="G877" s="126"/>
      <c r="H877" s="134"/>
      <c r="I877" s="126"/>
      <c r="J877" s="135"/>
      <c r="K877" s="126"/>
      <c r="L877" s="126"/>
      <c r="M877" s="139">
        <f>ROUND(M876/50,0)</f>
        <v>204</v>
      </c>
    </row>
    <row r="878" spans="1:13" ht="15">
      <c r="A878" s="121"/>
      <c r="B878" s="137"/>
      <c r="C878" s="123"/>
      <c r="D878" s="123"/>
      <c r="E878" s="126"/>
      <c r="F878" s="134"/>
      <c r="G878" s="126"/>
      <c r="H878" s="134"/>
      <c r="I878" s="126"/>
      <c r="J878" s="134"/>
      <c r="K878" s="126"/>
      <c r="L878" s="126"/>
      <c r="M878" s="139"/>
    </row>
    <row r="879" spans="1:13" ht="15">
      <c r="A879" s="137"/>
      <c r="B879" s="123" t="s">
        <v>79</v>
      </c>
      <c r="C879" s="137"/>
      <c r="D879" s="137"/>
      <c r="E879" s="137"/>
      <c r="F879" s="137"/>
      <c r="G879" s="137"/>
      <c r="H879" s="137"/>
      <c r="I879" s="137"/>
      <c r="J879" s="137"/>
      <c r="K879" s="137"/>
      <c r="L879" s="137"/>
      <c r="M879" s="139">
        <f>M877</f>
        <v>204</v>
      </c>
    </row>
    <row r="880" spans="1:13">
      <c r="A880" s="137"/>
      <c r="B880" s="137"/>
      <c r="C880" s="137"/>
      <c r="D880" s="137"/>
      <c r="E880" s="137"/>
      <c r="F880" s="137"/>
      <c r="G880" s="137"/>
      <c r="H880" s="137"/>
      <c r="I880" s="137"/>
      <c r="J880" s="137"/>
      <c r="K880" s="137"/>
      <c r="L880" s="137"/>
      <c r="M880" s="137"/>
    </row>
    <row r="881" spans="1:13" ht="15">
      <c r="A881" s="387" t="s">
        <v>432</v>
      </c>
      <c r="B881" s="387"/>
      <c r="C881" s="387"/>
      <c r="D881" s="387"/>
      <c r="E881" s="387"/>
      <c r="F881" s="387"/>
      <c r="G881" s="387"/>
      <c r="H881" s="387"/>
      <c r="I881" s="387"/>
      <c r="J881" s="387"/>
      <c r="K881" s="387"/>
      <c r="L881" s="387"/>
      <c r="M881" s="387"/>
    </row>
    <row r="882" spans="1:13" ht="28.5">
      <c r="A882" s="143"/>
      <c r="B882" s="119" t="s">
        <v>152</v>
      </c>
      <c r="C882" s="145"/>
      <c r="D882" s="145"/>
      <c r="E882" s="145"/>
      <c r="F882" s="146"/>
      <c r="G882" s="145"/>
      <c r="H882" s="147"/>
      <c r="I882" s="145"/>
      <c r="J882" s="147"/>
      <c r="K882" s="145"/>
      <c r="L882" s="145"/>
      <c r="M882" s="133"/>
    </row>
    <row r="883" spans="1:13" ht="15">
      <c r="A883" s="143"/>
      <c r="B883" s="72" t="s">
        <v>97</v>
      </c>
      <c r="C883" s="145"/>
      <c r="D883" s="145"/>
      <c r="E883" s="145"/>
      <c r="F883" s="146"/>
      <c r="G883" s="145"/>
      <c r="H883" s="147"/>
      <c r="I883" s="145"/>
      <c r="J883" s="147"/>
      <c r="K883" s="145"/>
      <c r="L883" s="145"/>
      <c r="M883" s="133"/>
    </row>
    <row r="884" spans="1:13" ht="15">
      <c r="A884" s="128" t="s">
        <v>47</v>
      </c>
      <c r="B884" s="129" t="s">
        <v>48</v>
      </c>
      <c r="C884" s="118" t="s">
        <v>49</v>
      </c>
      <c r="D884" s="118" t="s">
        <v>50</v>
      </c>
      <c r="E884" s="118" t="s">
        <v>51</v>
      </c>
      <c r="F884" s="130" t="s">
        <v>52</v>
      </c>
      <c r="G884" s="118" t="s">
        <v>53</v>
      </c>
      <c r="H884" s="131" t="s">
        <v>54</v>
      </c>
      <c r="I884" s="118" t="s">
        <v>55</v>
      </c>
      <c r="J884" s="131" t="s">
        <v>56</v>
      </c>
      <c r="K884" s="118" t="s">
        <v>57</v>
      </c>
      <c r="L884" s="118" t="s">
        <v>58</v>
      </c>
      <c r="M884" s="132" t="s">
        <v>59</v>
      </c>
    </row>
    <row r="885" spans="1:13" ht="15">
      <c r="A885" s="121"/>
      <c r="B885" s="72" t="s">
        <v>97</v>
      </c>
      <c r="C885" s="123"/>
      <c r="D885" s="123"/>
      <c r="E885" s="123"/>
      <c r="F885" s="124"/>
      <c r="G885" s="123"/>
      <c r="H885" s="125"/>
      <c r="I885" s="123"/>
      <c r="J885" s="125"/>
      <c r="K885" s="123"/>
      <c r="L885" s="123"/>
      <c r="M885" s="126"/>
    </row>
    <row r="886" spans="1:13">
      <c r="A886" s="121">
        <v>1</v>
      </c>
      <c r="B886" s="123" t="s">
        <v>403</v>
      </c>
      <c r="C886" s="123" t="s">
        <v>60</v>
      </c>
      <c r="D886" s="123">
        <v>106.05</v>
      </c>
      <c r="E886" s="126">
        <f>'BASIC RATES'!D9</f>
        <v>52.833333333333336</v>
      </c>
      <c r="F886" s="124">
        <v>0.3</v>
      </c>
      <c r="G886" s="126">
        <f>SUM(E886-(E886*F886))</f>
        <v>36.983333333333334</v>
      </c>
      <c r="H886" s="125"/>
      <c r="I886" s="123"/>
      <c r="J886" s="125">
        <v>0.05</v>
      </c>
      <c r="K886" s="126">
        <f>SUM(G886+I886)*J886</f>
        <v>1.8491666666666668</v>
      </c>
      <c r="L886" s="126">
        <f>G886+I886+K886</f>
        <v>38.832500000000003</v>
      </c>
      <c r="M886" s="126">
        <f>(D886*L886)</f>
        <v>4118.1866250000003</v>
      </c>
    </row>
    <row r="887" spans="1:13">
      <c r="A887" s="121"/>
      <c r="B887" s="123" t="s">
        <v>422</v>
      </c>
      <c r="C887" s="123"/>
      <c r="D887" s="123"/>
      <c r="E887" s="126"/>
      <c r="F887" s="124"/>
      <c r="G887" s="126"/>
      <c r="H887" s="125"/>
      <c r="I887" s="123"/>
      <c r="J887" s="125"/>
      <c r="K887" s="126"/>
      <c r="L887" s="126"/>
      <c r="M887" s="126"/>
    </row>
    <row r="888" spans="1:13">
      <c r="A888" s="121">
        <v>2</v>
      </c>
      <c r="B888" s="123" t="s">
        <v>408</v>
      </c>
      <c r="C888" s="123" t="s">
        <v>60</v>
      </c>
      <c r="D888" s="123">
        <v>53.02</v>
      </c>
      <c r="E888" s="126">
        <f>'BASIC RATES'!D8</f>
        <v>34.222222222222221</v>
      </c>
      <c r="F888" s="124">
        <v>0.3</v>
      </c>
      <c r="G888" s="126">
        <f>SUM(E888-(E888*F888))</f>
        <v>23.955555555555556</v>
      </c>
      <c r="H888" s="125"/>
      <c r="I888" s="123"/>
      <c r="J888" s="125">
        <v>0.05</v>
      </c>
      <c r="K888" s="126">
        <f>SUM(G888+I888)*J888</f>
        <v>1.1977777777777778</v>
      </c>
      <c r="L888" s="126">
        <f>G888+I888+K888</f>
        <v>25.153333333333332</v>
      </c>
      <c r="M888" s="126">
        <f>(D888*L888)</f>
        <v>1333.6297333333334</v>
      </c>
    </row>
    <row r="889" spans="1:13">
      <c r="A889" s="121"/>
      <c r="B889" s="123" t="s">
        <v>401</v>
      </c>
      <c r="C889" s="123"/>
      <c r="D889" s="123"/>
      <c r="E889" s="126"/>
      <c r="F889" s="124"/>
      <c r="G889" s="126"/>
      <c r="H889" s="125"/>
      <c r="I889" s="123"/>
      <c r="J889" s="125"/>
      <c r="K889" s="126"/>
      <c r="L889" s="126"/>
      <c r="M889" s="126"/>
    </row>
    <row r="890" spans="1:13">
      <c r="A890" s="121"/>
      <c r="B890" s="123" t="s">
        <v>409</v>
      </c>
      <c r="C890" s="123"/>
      <c r="D890" s="123"/>
      <c r="E890" s="126"/>
      <c r="F890" s="124"/>
      <c r="G890" s="126"/>
      <c r="H890" s="125"/>
      <c r="I890" s="123"/>
      <c r="J890" s="125"/>
      <c r="K890" s="126"/>
      <c r="L890" s="126"/>
      <c r="M890" s="126"/>
    </row>
    <row r="891" spans="1:13">
      <c r="A891" s="121">
        <v>3</v>
      </c>
      <c r="B891" s="123" t="s">
        <v>61</v>
      </c>
      <c r="C891" s="123" t="s">
        <v>60</v>
      </c>
      <c r="D891" s="123">
        <v>52.5</v>
      </c>
      <c r="E891" s="126">
        <f>'BASIC RATES'!D16</f>
        <v>31.53</v>
      </c>
      <c r="F891" s="124">
        <v>0.3</v>
      </c>
      <c r="G891" s="126">
        <f>SUM(E891-(E891*F891))</f>
        <v>22.071000000000002</v>
      </c>
      <c r="H891" s="125"/>
      <c r="I891" s="123"/>
      <c r="J891" s="135">
        <v>0.05</v>
      </c>
      <c r="K891" s="126">
        <f>SUM(G891+I891)*J891</f>
        <v>1.10355</v>
      </c>
      <c r="L891" s="126">
        <f>G891+I891+K891</f>
        <v>23.17455</v>
      </c>
      <c r="M891" s="126">
        <f>(D891*L891)</f>
        <v>1216.663875</v>
      </c>
    </row>
    <row r="892" spans="1:13">
      <c r="A892" s="121"/>
      <c r="B892" s="123" t="s">
        <v>395</v>
      </c>
      <c r="C892" s="123"/>
      <c r="D892" s="123"/>
      <c r="E892" s="126"/>
      <c r="F892" s="124"/>
      <c r="G892" s="126"/>
      <c r="H892" s="125"/>
      <c r="I892" s="123"/>
      <c r="J892" s="135"/>
      <c r="K892" s="126"/>
      <c r="L892" s="126"/>
      <c r="M892" s="126"/>
    </row>
    <row r="893" spans="1:13">
      <c r="A893" s="121">
        <v>4</v>
      </c>
      <c r="B893" s="123" t="s">
        <v>396</v>
      </c>
      <c r="C893" s="123" t="s">
        <v>63</v>
      </c>
      <c r="D893" s="123">
        <v>15</v>
      </c>
      <c r="E893" s="126">
        <v>0.3</v>
      </c>
      <c r="F893" s="124">
        <v>0.3</v>
      </c>
      <c r="G893" s="126">
        <f>SUM(E893-(E893*F893))</f>
        <v>0.21</v>
      </c>
      <c r="H893" s="125"/>
      <c r="I893" s="123"/>
      <c r="J893" s="135">
        <v>0.05</v>
      </c>
      <c r="K893" s="126">
        <f>SUM(G893+I893)*J893</f>
        <v>1.0500000000000001E-2</v>
      </c>
      <c r="L893" s="126">
        <f>G893+I893+K893</f>
        <v>0.2205</v>
      </c>
      <c r="M893" s="126">
        <f>(D893*L893)</f>
        <v>3.3075000000000001</v>
      </c>
    </row>
    <row r="894" spans="1:13">
      <c r="A894" s="121">
        <v>5</v>
      </c>
      <c r="B894" s="123" t="s">
        <v>379</v>
      </c>
      <c r="C894" s="123" t="s">
        <v>63</v>
      </c>
      <c r="D894" s="123">
        <v>4</v>
      </c>
      <c r="E894" s="126">
        <v>8.85</v>
      </c>
      <c r="F894" s="124">
        <v>0.3</v>
      </c>
      <c r="G894" s="126">
        <f>SUM(E894-(E894*F894))</f>
        <v>6.1950000000000003</v>
      </c>
      <c r="H894" s="125"/>
      <c r="I894" s="123"/>
      <c r="J894" s="135">
        <v>0.05</v>
      </c>
      <c r="K894" s="126">
        <f>SUM(G894+I894)*J894</f>
        <v>0.30975000000000003</v>
      </c>
      <c r="L894" s="126">
        <f>G894+I894+K894</f>
        <v>6.5047500000000005</v>
      </c>
      <c r="M894" s="126">
        <f>(D894*L894)</f>
        <v>26.019000000000002</v>
      </c>
    </row>
    <row r="895" spans="1:13">
      <c r="A895" s="121">
        <v>6</v>
      </c>
      <c r="B895" s="123" t="s">
        <v>382</v>
      </c>
      <c r="C895" s="123" t="s">
        <v>63</v>
      </c>
      <c r="D895" s="123">
        <v>85</v>
      </c>
      <c r="E895" s="133">
        <v>2</v>
      </c>
      <c r="F895" s="124">
        <v>0.3</v>
      </c>
      <c r="G895" s="126">
        <f t="shared" ref="G895:G897" si="154">SUM(E895-(E895*F895))</f>
        <v>1.4</v>
      </c>
      <c r="H895" s="134"/>
      <c r="I895" s="126"/>
      <c r="J895" s="135">
        <v>0.05</v>
      </c>
      <c r="K895" s="126">
        <f t="shared" ref="K895" si="155">SUM(G895+I895)*J895</f>
        <v>6.9999999999999993E-2</v>
      </c>
      <c r="L895" s="126">
        <f t="shared" ref="L895:L897" si="156">G895+I895+K895</f>
        <v>1.47</v>
      </c>
      <c r="M895" s="126">
        <f t="shared" ref="M895:M897" si="157">(D895*L895)</f>
        <v>124.95</v>
      </c>
    </row>
    <row r="896" spans="1:13">
      <c r="A896" s="121">
        <v>7</v>
      </c>
      <c r="B896" s="123" t="s">
        <v>272</v>
      </c>
      <c r="C896" s="123" t="s">
        <v>63</v>
      </c>
      <c r="D896" s="123">
        <v>85</v>
      </c>
      <c r="E896" s="133">
        <v>2</v>
      </c>
      <c r="F896" s="124">
        <v>0.3</v>
      </c>
      <c r="G896" s="126">
        <f t="shared" si="154"/>
        <v>1.4</v>
      </c>
      <c r="H896" s="134"/>
      <c r="I896" s="126"/>
      <c r="J896" s="125"/>
      <c r="K896" s="126"/>
      <c r="L896" s="126">
        <f t="shared" si="156"/>
        <v>1.4</v>
      </c>
      <c r="M896" s="126">
        <f t="shared" si="157"/>
        <v>118.99999999999999</v>
      </c>
    </row>
    <row r="897" spans="1:13">
      <c r="A897" s="121">
        <v>8</v>
      </c>
      <c r="B897" s="123" t="s">
        <v>385</v>
      </c>
      <c r="C897" s="123" t="s">
        <v>63</v>
      </c>
      <c r="D897" s="123">
        <v>1</v>
      </c>
      <c r="E897" s="133">
        <v>4.5</v>
      </c>
      <c r="F897" s="124">
        <v>0.3</v>
      </c>
      <c r="G897" s="126">
        <f t="shared" si="154"/>
        <v>3.1500000000000004</v>
      </c>
      <c r="H897" s="134"/>
      <c r="I897" s="126"/>
      <c r="J897" s="125"/>
      <c r="K897" s="126"/>
      <c r="L897" s="126">
        <f t="shared" si="156"/>
        <v>3.1500000000000004</v>
      </c>
      <c r="M897" s="126">
        <f t="shared" si="157"/>
        <v>3.1500000000000004</v>
      </c>
    </row>
    <row r="898" spans="1:13">
      <c r="A898" s="121"/>
      <c r="B898" s="123" t="s">
        <v>67</v>
      </c>
      <c r="C898" s="123"/>
      <c r="D898" s="123"/>
      <c r="E898" s="123"/>
      <c r="F898" s="124"/>
      <c r="G898" s="123"/>
      <c r="H898" s="125"/>
      <c r="I898" s="123"/>
      <c r="J898" s="135"/>
      <c r="K898" s="123"/>
      <c r="L898" s="123"/>
      <c r="M898" s="126">
        <f>SUM(M886:M897)</f>
        <v>6944.9067333333332</v>
      </c>
    </row>
    <row r="899" spans="1:13">
      <c r="A899" s="121">
        <v>9</v>
      </c>
      <c r="B899" s="123" t="s">
        <v>68</v>
      </c>
      <c r="C899" s="123"/>
      <c r="D899" s="123"/>
      <c r="E899" s="123"/>
      <c r="F899" s="124"/>
      <c r="G899" s="123"/>
      <c r="H899" s="125"/>
      <c r="I899" s="123"/>
      <c r="J899" s="135">
        <v>0.02</v>
      </c>
      <c r="K899" s="123"/>
      <c r="L899" s="123"/>
      <c r="M899" s="126">
        <f>M898*J899</f>
        <v>138.89813466666666</v>
      </c>
    </row>
    <row r="900" spans="1:13">
      <c r="A900" s="121"/>
      <c r="B900" s="123"/>
      <c r="C900" s="123"/>
      <c r="D900" s="123"/>
      <c r="E900" s="123"/>
      <c r="F900" s="124"/>
      <c r="G900" s="123"/>
      <c r="H900" s="125"/>
      <c r="I900" s="123"/>
      <c r="J900" s="135"/>
      <c r="K900" s="123"/>
      <c r="L900" s="123"/>
      <c r="M900" s="126">
        <f>SUM(M898:M899)</f>
        <v>7083.8048680000002</v>
      </c>
    </row>
    <row r="901" spans="1:13">
      <c r="A901" s="121">
        <v>10</v>
      </c>
      <c r="B901" s="123" t="s">
        <v>69</v>
      </c>
      <c r="C901" s="123"/>
      <c r="D901" s="123">
        <v>50</v>
      </c>
      <c r="E901" s="123"/>
      <c r="F901" s="124"/>
      <c r="G901" s="123">
        <f>G905/50</f>
        <v>52.765000000000001</v>
      </c>
      <c r="H901" s="136"/>
      <c r="I901" s="126">
        <f>G901+(G901*H901)</f>
        <v>52.765000000000001</v>
      </c>
      <c r="J901" s="135"/>
      <c r="K901" s="123">
        <f>I901*J901</f>
        <v>0</v>
      </c>
      <c r="L901" s="123">
        <f>K901+I901</f>
        <v>52.765000000000001</v>
      </c>
      <c r="M901" s="126">
        <f>L901*D901</f>
        <v>2638.25</v>
      </c>
    </row>
    <row r="902" spans="1:13">
      <c r="A902" s="121"/>
      <c r="B902" s="137" t="s">
        <v>70</v>
      </c>
      <c r="C902" s="123" t="s">
        <v>71</v>
      </c>
      <c r="D902" s="137">
        <v>2</v>
      </c>
      <c r="E902" s="138">
        <v>579</v>
      </c>
      <c r="F902" s="123"/>
      <c r="G902" s="137">
        <f>E902*D902</f>
        <v>1158</v>
      </c>
      <c r="H902" s="136"/>
      <c r="I902" s="123"/>
      <c r="J902" s="135"/>
      <c r="K902" s="123"/>
      <c r="L902" s="123"/>
      <c r="M902" s="126"/>
    </row>
    <row r="903" spans="1:13">
      <c r="A903" s="121"/>
      <c r="B903" s="137" t="s">
        <v>72</v>
      </c>
      <c r="C903" s="123" t="s">
        <v>71</v>
      </c>
      <c r="D903" s="137">
        <v>0.75</v>
      </c>
      <c r="E903" s="138">
        <v>579</v>
      </c>
      <c r="F903" s="123"/>
      <c r="G903" s="137">
        <f>E903*D903</f>
        <v>434.25</v>
      </c>
      <c r="H903" s="136"/>
      <c r="I903" s="123"/>
      <c r="J903" s="135"/>
      <c r="K903" s="123"/>
      <c r="L903" s="123"/>
      <c r="M903" s="126"/>
    </row>
    <row r="904" spans="1:13">
      <c r="A904" s="121"/>
      <c r="B904" s="137" t="s">
        <v>73</v>
      </c>
      <c r="C904" s="123" t="s">
        <v>71</v>
      </c>
      <c r="D904" s="137">
        <v>2</v>
      </c>
      <c r="E904" s="138">
        <v>523</v>
      </c>
      <c r="F904" s="123"/>
      <c r="G904" s="137">
        <f>E904*D904</f>
        <v>1046</v>
      </c>
      <c r="H904" s="136"/>
      <c r="I904" s="123"/>
      <c r="J904" s="135"/>
      <c r="K904" s="123"/>
      <c r="L904" s="123"/>
      <c r="M904" s="126"/>
    </row>
    <row r="905" spans="1:13">
      <c r="A905" s="121"/>
      <c r="B905" s="123"/>
      <c r="C905" s="123"/>
      <c r="D905" s="123"/>
      <c r="E905" s="126"/>
      <c r="F905" s="134"/>
      <c r="G905" s="126">
        <f>SUM(G902:G904)</f>
        <v>2638.25</v>
      </c>
      <c r="H905" s="136"/>
      <c r="I905" s="123"/>
      <c r="J905" s="135"/>
      <c r="K905" s="123"/>
      <c r="L905" s="123"/>
      <c r="M905" s="126"/>
    </row>
    <row r="906" spans="1:13">
      <c r="A906" s="121"/>
      <c r="B906" s="123"/>
      <c r="C906" s="123"/>
      <c r="D906" s="123"/>
      <c r="E906" s="123"/>
      <c r="F906" s="124"/>
      <c r="G906" s="123"/>
      <c r="H906" s="136"/>
      <c r="I906" s="123"/>
      <c r="J906" s="135"/>
      <c r="K906" s="123"/>
      <c r="L906" s="123"/>
      <c r="M906" s="126"/>
    </row>
    <row r="907" spans="1:13">
      <c r="A907" s="121"/>
      <c r="B907" s="123"/>
      <c r="C907" s="123"/>
      <c r="D907" s="123"/>
      <c r="E907" s="123"/>
      <c r="F907" s="124"/>
      <c r="G907" s="123"/>
      <c r="H907" s="125"/>
      <c r="I907" s="123"/>
      <c r="J907" s="135"/>
      <c r="K907" s="123"/>
      <c r="L907" s="123"/>
      <c r="M907" s="126">
        <f>M900+M901</f>
        <v>9722.0548679999993</v>
      </c>
    </row>
    <row r="908" spans="1:13">
      <c r="A908" s="121">
        <v>11</v>
      </c>
      <c r="B908" s="123" t="s">
        <v>74</v>
      </c>
      <c r="C908" s="123"/>
      <c r="D908" s="123"/>
      <c r="E908" s="126"/>
      <c r="F908" s="134"/>
      <c r="G908" s="126"/>
      <c r="H908" s="134"/>
      <c r="I908" s="126"/>
      <c r="J908" s="135">
        <v>0.01</v>
      </c>
      <c r="K908" s="126"/>
      <c r="L908" s="126"/>
      <c r="M908" s="126">
        <f>M907*J908</f>
        <v>97.220548679999993</v>
      </c>
    </row>
    <row r="909" spans="1:13">
      <c r="A909" s="121"/>
      <c r="B909" s="123"/>
      <c r="C909" s="123"/>
      <c r="D909" s="123"/>
      <c r="E909" s="126"/>
      <c r="F909" s="134"/>
      <c r="G909" s="126"/>
      <c r="H909" s="134"/>
      <c r="I909" s="126"/>
      <c r="J909" s="135"/>
      <c r="K909" s="126"/>
      <c r="L909" s="126"/>
      <c r="M909" s="126">
        <f>SUM(M907:M908)</f>
        <v>9819.2754166799987</v>
      </c>
    </row>
    <row r="910" spans="1:13">
      <c r="A910" s="121">
        <v>12</v>
      </c>
      <c r="B910" s="123" t="s">
        <v>75</v>
      </c>
      <c r="C910" s="123"/>
      <c r="D910" s="123"/>
      <c r="E910" s="126"/>
      <c r="F910" s="134"/>
      <c r="G910" s="126"/>
      <c r="H910" s="134"/>
      <c r="I910" s="126"/>
      <c r="J910" s="135">
        <v>0.15</v>
      </c>
      <c r="K910" s="126"/>
      <c r="L910" s="126"/>
      <c r="M910" s="126">
        <f>M909*J910</f>
        <v>1472.8913125019997</v>
      </c>
    </row>
    <row r="911" spans="1:13">
      <c r="A911" s="121"/>
      <c r="B911" s="123"/>
      <c r="C911" s="123"/>
      <c r="D911" s="123"/>
      <c r="E911" s="126"/>
      <c r="F911" s="134"/>
      <c r="G911" s="126"/>
      <c r="H911" s="134"/>
      <c r="I911" s="126"/>
      <c r="J911" s="135"/>
      <c r="K911" s="126"/>
      <c r="L911" s="126"/>
      <c r="M911" s="126">
        <f>SUM(M909:M910)</f>
        <v>11292.166729181998</v>
      </c>
    </row>
    <row r="912" spans="1:13">
      <c r="A912" s="121">
        <v>13</v>
      </c>
      <c r="B912" s="123" t="s">
        <v>76</v>
      </c>
      <c r="C912" s="123"/>
      <c r="D912" s="123"/>
      <c r="E912" s="126"/>
      <c r="F912" s="134"/>
      <c r="G912" s="126"/>
      <c r="H912" s="134"/>
      <c r="I912" s="126"/>
      <c r="J912" s="135">
        <v>0.01</v>
      </c>
      <c r="K912" s="126"/>
      <c r="L912" s="126"/>
      <c r="M912" s="126">
        <f>M911*J912</f>
        <v>112.92166729181997</v>
      </c>
    </row>
    <row r="913" spans="1:13">
      <c r="A913" s="121"/>
      <c r="B913" s="123"/>
      <c r="C913" s="123"/>
      <c r="D913" s="123"/>
      <c r="E913" s="126"/>
      <c r="F913" s="134"/>
      <c r="G913" s="126"/>
      <c r="H913" s="134"/>
      <c r="I913" s="126"/>
      <c r="J913" s="135"/>
      <c r="K913" s="126"/>
      <c r="L913" s="126"/>
      <c r="M913" s="126">
        <f>SUM(M911:M912)</f>
        <v>11405.088396473817</v>
      </c>
    </row>
    <row r="914" spans="1:13">
      <c r="A914" s="121">
        <v>14</v>
      </c>
      <c r="B914" s="123" t="s">
        <v>387</v>
      </c>
      <c r="C914" s="123"/>
      <c r="D914" s="123"/>
      <c r="E914" s="126"/>
      <c r="F914" s="134"/>
      <c r="G914" s="126"/>
      <c r="H914" s="134"/>
      <c r="I914" s="126"/>
      <c r="J914" s="136">
        <v>0.06</v>
      </c>
      <c r="K914" s="126"/>
      <c r="L914" s="126"/>
      <c r="M914" s="126">
        <f>M913*J914</f>
        <v>684.305303788429</v>
      </c>
    </row>
    <row r="915" spans="1:13">
      <c r="A915" s="121"/>
      <c r="B915" s="123"/>
      <c r="C915" s="123"/>
      <c r="D915" s="123"/>
      <c r="E915" s="126"/>
      <c r="F915" s="134"/>
      <c r="G915" s="126"/>
      <c r="H915" s="134"/>
      <c r="I915" s="126"/>
      <c r="J915" s="125"/>
      <c r="K915" s="126"/>
      <c r="L915" s="126"/>
      <c r="M915" s="126">
        <f>SUM(M913:M914)</f>
        <v>12089.393700262246</v>
      </c>
    </row>
    <row r="916" spans="1:13" ht="15">
      <c r="A916" s="121"/>
      <c r="B916" s="123" t="s">
        <v>78</v>
      </c>
      <c r="C916" s="123"/>
      <c r="D916" s="123"/>
      <c r="E916" s="126"/>
      <c r="F916" s="134"/>
      <c r="G916" s="126"/>
      <c r="H916" s="134"/>
      <c r="I916" s="126"/>
      <c r="J916" s="135"/>
      <c r="K916" s="126"/>
      <c r="L916" s="126"/>
      <c r="M916" s="139">
        <f>ROUND(M915/50,0)</f>
        <v>242</v>
      </c>
    </row>
    <row r="917" spans="1:13" ht="15">
      <c r="A917" s="137"/>
      <c r="B917" s="123"/>
      <c r="C917" s="137"/>
      <c r="D917" s="137"/>
      <c r="E917" s="137"/>
      <c r="F917" s="137"/>
      <c r="G917" s="137"/>
      <c r="H917" s="137"/>
      <c r="I917" s="137"/>
      <c r="J917" s="137"/>
      <c r="K917" s="137"/>
      <c r="L917" s="137"/>
      <c r="M917" s="139"/>
    </row>
    <row r="918" spans="1:13" ht="15">
      <c r="A918" s="387" t="s">
        <v>432</v>
      </c>
      <c r="B918" s="387"/>
      <c r="C918" s="387"/>
      <c r="D918" s="387"/>
      <c r="E918" s="387"/>
      <c r="F918" s="387"/>
      <c r="G918" s="387"/>
      <c r="H918" s="387"/>
      <c r="I918" s="387"/>
      <c r="J918" s="387"/>
      <c r="K918" s="387"/>
      <c r="L918" s="387"/>
      <c r="M918" s="387"/>
    </row>
    <row r="919" spans="1:13" ht="28.5">
      <c r="A919" s="143"/>
      <c r="B919" s="73" t="s">
        <v>139</v>
      </c>
      <c r="C919" s="145"/>
      <c r="D919" s="145"/>
      <c r="E919" s="145"/>
      <c r="F919" s="146"/>
      <c r="G919" s="145"/>
      <c r="H919" s="147"/>
      <c r="I919" s="145"/>
      <c r="J919" s="147"/>
      <c r="K919" s="145"/>
      <c r="L919" s="145"/>
      <c r="M919" s="133"/>
    </row>
    <row r="920" spans="1:13" ht="15">
      <c r="A920" s="143"/>
      <c r="B920" s="72" t="s">
        <v>97</v>
      </c>
      <c r="C920" s="145"/>
      <c r="D920" s="145"/>
      <c r="E920" s="145"/>
      <c r="F920" s="146"/>
      <c r="G920" s="145"/>
      <c r="H920" s="147"/>
      <c r="I920" s="145"/>
      <c r="J920" s="147"/>
      <c r="K920" s="145"/>
      <c r="L920" s="145"/>
      <c r="M920" s="133"/>
    </row>
    <row r="921" spans="1:13" ht="15">
      <c r="A921" s="128" t="s">
        <v>47</v>
      </c>
      <c r="B921" s="129" t="s">
        <v>48</v>
      </c>
      <c r="C921" s="118" t="s">
        <v>49</v>
      </c>
      <c r="D921" s="118" t="s">
        <v>50</v>
      </c>
      <c r="E921" s="118" t="s">
        <v>51</v>
      </c>
      <c r="F921" s="130" t="s">
        <v>52</v>
      </c>
      <c r="G921" s="118" t="s">
        <v>53</v>
      </c>
      <c r="H921" s="131" t="s">
        <v>54</v>
      </c>
      <c r="I921" s="118" t="s">
        <v>55</v>
      </c>
      <c r="J921" s="131" t="s">
        <v>56</v>
      </c>
      <c r="K921" s="118" t="s">
        <v>57</v>
      </c>
      <c r="L921" s="118" t="s">
        <v>58</v>
      </c>
      <c r="M921" s="132" t="s">
        <v>59</v>
      </c>
    </row>
    <row r="922" spans="1:13" ht="15">
      <c r="A922" s="121"/>
      <c r="B922" s="72" t="s">
        <v>97</v>
      </c>
      <c r="C922" s="123"/>
      <c r="D922" s="123"/>
      <c r="E922" s="123"/>
      <c r="F922" s="124"/>
      <c r="G922" s="123"/>
      <c r="H922" s="125"/>
      <c r="I922" s="123"/>
      <c r="J922" s="125"/>
      <c r="K922" s="123"/>
      <c r="L922" s="123"/>
      <c r="M922" s="126"/>
    </row>
    <row r="923" spans="1:13">
      <c r="A923" s="121">
        <v>1</v>
      </c>
      <c r="B923" s="123" t="s">
        <v>423</v>
      </c>
      <c r="C923" s="123" t="s">
        <v>60</v>
      </c>
      <c r="D923" s="123">
        <v>212.1</v>
      </c>
      <c r="E923" s="126">
        <f>'BASIC RATES'!D10</f>
        <v>76.400000000000006</v>
      </c>
      <c r="F923" s="124">
        <v>0.3</v>
      </c>
      <c r="G923" s="126">
        <f>SUM(E923-(E923*F923))</f>
        <v>53.480000000000004</v>
      </c>
      <c r="H923" s="125"/>
      <c r="I923" s="123"/>
      <c r="J923" s="125">
        <v>0.05</v>
      </c>
      <c r="K923" s="126">
        <f>SUM(G923+I923)*J923</f>
        <v>2.6740000000000004</v>
      </c>
      <c r="L923" s="126">
        <f>G923+I923+K923</f>
        <v>56.154000000000003</v>
      </c>
      <c r="M923" s="126">
        <f>(D923*L923)</f>
        <v>11910.2634</v>
      </c>
    </row>
    <row r="924" spans="1:13">
      <c r="A924" s="121"/>
      <c r="B924" s="123" t="s">
        <v>407</v>
      </c>
      <c r="C924" s="123"/>
      <c r="D924" s="123"/>
      <c r="E924" s="126"/>
      <c r="F924" s="124"/>
      <c r="G924" s="126"/>
      <c r="H924" s="125"/>
      <c r="I924" s="123"/>
      <c r="J924" s="125"/>
      <c r="K924" s="126"/>
      <c r="L924" s="126"/>
      <c r="M924" s="126"/>
    </row>
    <row r="925" spans="1:13">
      <c r="A925" s="121">
        <v>2</v>
      </c>
      <c r="B925" s="123" t="s">
        <v>424</v>
      </c>
      <c r="C925" s="123" t="s">
        <v>60</v>
      </c>
      <c r="D925" s="123">
        <v>106.05</v>
      </c>
      <c r="E925" s="126">
        <f>'BASIC RATES'!D9</f>
        <v>52.833333333333336</v>
      </c>
      <c r="F925" s="124">
        <v>0.3</v>
      </c>
      <c r="G925" s="126">
        <f>SUM(E925-(E925*F925))</f>
        <v>36.983333333333334</v>
      </c>
      <c r="H925" s="125"/>
      <c r="I925" s="123"/>
      <c r="J925" s="125">
        <v>0.05</v>
      </c>
      <c r="K925" s="126">
        <f>SUM(G925+I925)*J925</f>
        <v>1.8491666666666668</v>
      </c>
      <c r="L925" s="126">
        <f>G925+I925+K925</f>
        <v>38.832500000000003</v>
      </c>
      <c r="M925" s="126">
        <f>(D925*L925)</f>
        <v>4118.1866250000003</v>
      </c>
    </row>
    <row r="926" spans="1:13">
      <c r="A926" s="121"/>
      <c r="B926" s="123" t="s">
        <v>399</v>
      </c>
      <c r="C926" s="123"/>
      <c r="D926" s="123"/>
      <c r="E926" s="126"/>
      <c r="F926" s="124"/>
      <c r="G926" s="126"/>
      <c r="H926" s="125"/>
      <c r="I926" s="123"/>
      <c r="J926" s="125"/>
      <c r="K926" s="126"/>
      <c r="L926" s="126"/>
      <c r="M926" s="126"/>
    </row>
    <row r="927" spans="1:13">
      <c r="A927" s="121"/>
      <c r="B927" s="123" t="s">
        <v>409</v>
      </c>
      <c r="C927" s="123"/>
      <c r="D927" s="123"/>
      <c r="E927" s="126"/>
      <c r="F927" s="124"/>
      <c r="G927" s="126"/>
      <c r="H927" s="125"/>
      <c r="I927" s="123"/>
      <c r="J927" s="125"/>
      <c r="K927" s="126"/>
      <c r="L927" s="126"/>
      <c r="M927" s="126"/>
    </row>
    <row r="928" spans="1:13">
      <c r="A928" s="121">
        <v>3</v>
      </c>
      <c r="B928" s="123" t="s">
        <v>425</v>
      </c>
      <c r="C928" s="123" t="s">
        <v>60</v>
      </c>
      <c r="D928" s="123">
        <v>52.5</v>
      </c>
      <c r="E928" s="126">
        <f>'BASIC RATES'!D22</f>
        <v>66.88</v>
      </c>
      <c r="F928" s="124">
        <v>0.3</v>
      </c>
      <c r="G928" s="126">
        <f>SUM(E928-(E928*F928))</f>
        <v>46.816000000000003</v>
      </c>
      <c r="H928" s="125"/>
      <c r="I928" s="123"/>
      <c r="J928" s="135">
        <v>0.05</v>
      </c>
      <c r="K928" s="126">
        <f>SUM(G928+I928)*J928</f>
        <v>2.3408000000000002</v>
      </c>
      <c r="L928" s="126">
        <f>G928+I928+K928</f>
        <v>49.156800000000004</v>
      </c>
      <c r="M928" s="126">
        <f>(D928*L928)</f>
        <v>2580.7320000000004</v>
      </c>
    </row>
    <row r="929" spans="1:13">
      <c r="A929" s="121"/>
      <c r="B929" s="123" t="s">
        <v>395</v>
      </c>
      <c r="C929" s="123"/>
      <c r="D929" s="123"/>
      <c r="E929" s="126"/>
      <c r="F929" s="124"/>
      <c r="G929" s="126"/>
      <c r="H929" s="125"/>
      <c r="I929" s="123"/>
      <c r="J929" s="135"/>
      <c r="K929" s="126"/>
      <c r="L929" s="126"/>
      <c r="M929" s="126"/>
    </row>
    <row r="930" spans="1:13">
      <c r="A930" s="121">
        <v>4</v>
      </c>
      <c r="B930" s="123" t="s">
        <v>426</v>
      </c>
      <c r="C930" s="123" t="s">
        <v>63</v>
      </c>
      <c r="D930" s="123">
        <v>15</v>
      </c>
      <c r="E930" s="126">
        <v>7.35</v>
      </c>
      <c r="F930" s="124">
        <v>0.3</v>
      </c>
      <c r="G930" s="126">
        <f>SUM(E930-(E930*F930))</f>
        <v>5.1449999999999996</v>
      </c>
      <c r="H930" s="125"/>
      <c r="I930" s="123"/>
      <c r="J930" s="135">
        <v>0.05</v>
      </c>
      <c r="K930" s="126">
        <f>SUM(G930+I930)*J930</f>
        <v>0.25724999999999998</v>
      </c>
      <c r="L930" s="126">
        <f>G930+I930+K930</f>
        <v>5.4022499999999996</v>
      </c>
      <c r="M930" s="126">
        <f>(D930*L930)</f>
        <v>81.033749999999998</v>
      </c>
    </row>
    <row r="931" spans="1:13">
      <c r="A931" s="121">
        <v>5</v>
      </c>
      <c r="B931" s="123" t="s">
        <v>428</v>
      </c>
      <c r="C931" s="123" t="s">
        <v>63</v>
      </c>
      <c r="D931" s="123">
        <v>4</v>
      </c>
      <c r="E931" s="126">
        <f>'BASIC RATES'!D24</f>
        <v>28.75</v>
      </c>
      <c r="F931" s="124">
        <v>0.3</v>
      </c>
      <c r="G931" s="126">
        <f>SUM(E931-(E931*F931))</f>
        <v>20.125</v>
      </c>
      <c r="H931" s="125"/>
      <c r="I931" s="123"/>
      <c r="J931" s="135">
        <v>0.05</v>
      </c>
      <c r="K931" s="126">
        <f>SUM(G931+I931)*J931</f>
        <v>1.0062500000000001</v>
      </c>
      <c r="L931" s="126">
        <f>G931+I931+K931</f>
        <v>21.131250000000001</v>
      </c>
      <c r="M931" s="126">
        <f>(D931*L931)</f>
        <v>84.525000000000006</v>
      </c>
    </row>
    <row r="932" spans="1:13">
      <c r="A932" s="121">
        <v>6</v>
      </c>
      <c r="B932" s="123" t="s">
        <v>427</v>
      </c>
      <c r="C932" s="123" t="s">
        <v>63</v>
      </c>
      <c r="D932" s="123">
        <v>85</v>
      </c>
      <c r="E932" s="133">
        <v>3.34</v>
      </c>
      <c r="F932" s="124">
        <v>0.3</v>
      </c>
      <c r="G932" s="126">
        <f t="shared" ref="G932:G934" si="158">SUM(E932-(E932*F932))</f>
        <v>2.3380000000000001</v>
      </c>
      <c r="H932" s="134"/>
      <c r="I932" s="126"/>
      <c r="J932" s="135">
        <v>0.05</v>
      </c>
      <c r="K932" s="126">
        <f t="shared" ref="K932" si="159">SUM(G932+I932)*J932</f>
        <v>0.1169</v>
      </c>
      <c r="L932" s="126">
        <f t="shared" ref="L932:L934" si="160">G932+I932+K932</f>
        <v>2.4549000000000003</v>
      </c>
      <c r="M932" s="126">
        <f t="shared" ref="M932:M934" si="161">(D932*L932)</f>
        <v>208.66650000000001</v>
      </c>
    </row>
    <row r="933" spans="1:13">
      <c r="A933" s="121">
        <v>7</v>
      </c>
      <c r="B933" s="123" t="s">
        <v>272</v>
      </c>
      <c r="C933" s="123" t="s">
        <v>63</v>
      </c>
      <c r="D933" s="123">
        <v>85</v>
      </c>
      <c r="E933" s="133">
        <v>2</v>
      </c>
      <c r="F933" s="124">
        <v>0.3</v>
      </c>
      <c r="G933" s="126">
        <f t="shared" si="158"/>
        <v>1.4</v>
      </c>
      <c r="H933" s="134"/>
      <c r="I933" s="126"/>
      <c r="J933" s="125"/>
      <c r="K933" s="126"/>
      <c r="L933" s="126">
        <f t="shared" si="160"/>
        <v>1.4</v>
      </c>
      <c r="M933" s="126">
        <f t="shared" si="161"/>
        <v>118.99999999999999</v>
      </c>
    </row>
    <row r="934" spans="1:13">
      <c r="A934" s="121">
        <v>8</v>
      </c>
      <c r="B934" s="123" t="s">
        <v>385</v>
      </c>
      <c r="C934" s="123" t="s">
        <v>63</v>
      </c>
      <c r="D934" s="123">
        <v>1</v>
      </c>
      <c r="E934" s="133">
        <v>4.5</v>
      </c>
      <c r="F934" s="124">
        <v>0.3</v>
      </c>
      <c r="G934" s="126">
        <f t="shared" si="158"/>
        <v>3.1500000000000004</v>
      </c>
      <c r="H934" s="134"/>
      <c r="I934" s="126"/>
      <c r="J934" s="125"/>
      <c r="K934" s="126"/>
      <c r="L934" s="126">
        <f t="shared" si="160"/>
        <v>3.1500000000000004</v>
      </c>
      <c r="M934" s="126">
        <f t="shared" si="161"/>
        <v>3.1500000000000004</v>
      </c>
    </row>
    <row r="935" spans="1:13">
      <c r="A935" s="121"/>
      <c r="B935" s="123" t="s">
        <v>67</v>
      </c>
      <c r="C935" s="123"/>
      <c r="D935" s="123"/>
      <c r="E935" s="123"/>
      <c r="F935" s="124"/>
      <c r="G935" s="123"/>
      <c r="H935" s="125"/>
      <c r="I935" s="123"/>
      <c r="J935" s="135"/>
      <c r="K935" s="123"/>
      <c r="L935" s="123"/>
      <c r="M935" s="126">
        <f>SUM(M923:M934)</f>
        <v>19105.557275000003</v>
      </c>
    </row>
    <row r="936" spans="1:13">
      <c r="A936" s="121">
        <v>9</v>
      </c>
      <c r="B936" s="123" t="s">
        <v>68</v>
      </c>
      <c r="C936" s="123"/>
      <c r="D936" s="123"/>
      <c r="E936" s="123"/>
      <c r="F936" s="124"/>
      <c r="G936" s="123"/>
      <c r="H936" s="125"/>
      <c r="I936" s="123"/>
      <c r="J936" s="135">
        <v>0.02</v>
      </c>
      <c r="K936" s="123"/>
      <c r="L936" s="123"/>
      <c r="M936" s="126">
        <f>M935*J936</f>
        <v>382.11114550000008</v>
      </c>
    </row>
    <row r="937" spans="1:13">
      <c r="A937" s="121"/>
      <c r="B937" s="123"/>
      <c r="C937" s="123"/>
      <c r="D937" s="123"/>
      <c r="E937" s="123"/>
      <c r="F937" s="124"/>
      <c r="G937" s="123"/>
      <c r="H937" s="125"/>
      <c r="I937" s="123"/>
      <c r="J937" s="135"/>
      <c r="K937" s="123"/>
      <c r="L937" s="123"/>
      <c r="M937" s="126">
        <f>SUM(M935:M936)</f>
        <v>19487.668420500002</v>
      </c>
    </row>
    <row r="938" spans="1:13">
      <c r="A938" s="121">
        <v>10</v>
      </c>
      <c r="B938" s="123" t="s">
        <v>69</v>
      </c>
      <c r="C938" s="123"/>
      <c r="D938" s="123">
        <v>50</v>
      </c>
      <c r="E938" s="123"/>
      <c r="F938" s="124"/>
      <c r="G938" s="123">
        <f>G942/50</f>
        <v>71.63</v>
      </c>
      <c r="H938" s="136"/>
      <c r="I938" s="126">
        <f>G938+(G938*H938)</f>
        <v>71.63</v>
      </c>
      <c r="J938" s="135"/>
      <c r="K938" s="123">
        <f>I938*J938</f>
        <v>0</v>
      </c>
      <c r="L938" s="123">
        <f>K938+I938</f>
        <v>71.63</v>
      </c>
      <c r="M938" s="126">
        <f>L938*D938</f>
        <v>3581.5</v>
      </c>
    </row>
    <row r="939" spans="1:13">
      <c r="A939" s="121"/>
      <c r="B939" s="137" t="s">
        <v>70</v>
      </c>
      <c r="C939" s="123" t="s">
        <v>71</v>
      </c>
      <c r="D939" s="137">
        <v>2.5</v>
      </c>
      <c r="E939" s="138">
        <v>579</v>
      </c>
      <c r="F939" s="123"/>
      <c r="G939" s="137">
        <f>E939*D939</f>
        <v>1447.5</v>
      </c>
      <c r="H939" s="136"/>
      <c r="I939" s="123"/>
      <c r="J939" s="135"/>
      <c r="K939" s="123"/>
      <c r="L939" s="123"/>
      <c r="M939" s="126"/>
    </row>
    <row r="940" spans="1:13">
      <c r="A940" s="121"/>
      <c r="B940" s="137" t="s">
        <v>72</v>
      </c>
      <c r="C940" s="123" t="s">
        <v>71</v>
      </c>
      <c r="D940" s="137">
        <v>0.75</v>
      </c>
      <c r="E940" s="138">
        <v>579</v>
      </c>
      <c r="F940" s="123"/>
      <c r="G940" s="137">
        <f>E940*D940</f>
        <v>434.25</v>
      </c>
      <c r="H940" s="136"/>
      <c r="I940" s="123"/>
      <c r="J940" s="135"/>
      <c r="K940" s="123"/>
      <c r="L940" s="123"/>
      <c r="M940" s="126"/>
    </row>
    <row r="941" spans="1:13">
      <c r="A941" s="121"/>
      <c r="B941" s="137" t="s">
        <v>73</v>
      </c>
      <c r="C941" s="123" t="s">
        <v>71</v>
      </c>
      <c r="D941" s="137">
        <v>3.25</v>
      </c>
      <c r="E941" s="138">
        <v>523</v>
      </c>
      <c r="F941" s="123"/>
      <c r="G941" s="137">
        <f>E941*D941</f>
        <v>1699.75</v>
      </c>
      <c r="H941" s="136"/>
      <c r="I941" s="123"/>
      <c r="J941" s="135"/>
      <c r="K941" s="123"/>
      <c r="L941" s="123"/>
      <c r="M941" s="126"/>
    </row>
    <row r="942" spans="1:13">
      <c r="A942" s="121"/>
      <c r="B942" s="123"/>
      <c r="C942" s="123"/>
      <c r="D942" s="123"/>
      <c r="E942" s="126"/>
      <c r="F942" s="134"/>
      <c r="G942" s="126">
        <f>SUM(G939:G941)</f>
        <v>3581.5</v>
      </c>
      <c r="H942" s="136"/>
      <c r="I942" s="123"/>
      <c r="J942" s="135"/>
      <c r="K942" s="123"/>
      <c r="L942" s="123"/>
      <c r="M942" s="126"/>
    </row>
    <row r="943" spans="1:13">
      <c r="A943" s="121"/>
      <c r="B943" s="123"/>
      <c r="C943" s="123"/>
      <c r="D943" s="123"/>
      <c r="E943" s="123"/>
      <c r="F943" s="124"/>
      <c r="G943" s="123"/>
      <c r="H943" s="136"/>
      <c r="I943" s="123"/>
      <c r="J943" s="135"/>
      <c r="K943" s="123"/>
      <c r="L943" s="123"/>
      <c r="M943" s="126"/>
    </row>
    <row r="944" spans="1:13">
      <c r="A944" s="121"/>
      <c r="B944" s="123"/>
      <c r="C944" s="123"/>
      <c r="D944" s="123"/>
      <c r="E944" s="123"/>
      <c r="F944" s="124"/>
      <c r="G944" s="123"/>
      <c r="H944" s="125"/>
      <c r="I944" s="123"/>
      <c r="J944" s="135"/>
      <c r="K944" s="123"/>
      <c r="L944" s="123"/>
      <c r="M944" s="126">
        <f>M937+M938</f>
        <v>23069.168420500002</v>
      </c>
    </row>
    <row r="945" spans="1:13">
      <c r="A945" s="121">
        <v>11</v>
      </c>
      <c r="B945" s="123" t="s">
        <v>74</v>
      </c>
      <c r="C945" s="123"/>
      <c r="D945" s="123"/>
      <c r="E945" s="126"/>
      <c r="F945" s="134"/>
      <c r="G945" s="126"/>
      <c r="H945" s="134"/>
      <c r="I945" s="126"/>
      <c r="J945" s="135">
        <v>0.01</v>
      </c>
      <c r="K945" s="126"/>
      <c r="L945" s="126"/>
      <c r="M945" s="126">
        <f>M944*J945</f>
        <v>230.69168420500003</v>
      </c>
    </row>
    <row r="946" spans="1:13">
      <c r="A946" s="121"/>
      <c r="B946" s="123"/>
      <c r="C946" s="123"/>
      <c r="D946" s="123"/>
      <c r="E946" s="126"/>
      <c r="F946" s="134"/>
      <c r="G946" s="126"/>
      <c r="H946" s="134"/>
      <c r="I946" s="126"/>
      <c r="J946" s="135"/>
      <c r="K946" s="126"/>
      <c r="L946" s="126"/>
      <c r="M946" s="126">
        <f>SUM(M944:M945)</f>
        <v>23299.860104705003</v>
      </c>
    </row>
    <row r="947" spans="1:13">
      <c r="A947" s="121">
        <v>12</v>
      </c>
      <c r="B947" s="123" t="s">
        <v>75</v>
      </c>
      <c r="C947" s="123"/>
      <c r="D947" s="123"/>
      <c r="E947" s="126"/>
      <c r="F947" s="134"/>
      <c r="G947" s="126"/>
      <c r="H947" s="134"/>
      <c r="I947" s="126"/>
      <c r="J947" s="135">
        <v>0.15</v>
      </c>
      <c r="K947" s="126"/>
      <c r="L947" s="126"/>
      <c r="M947" s="126">
        <f>M946*J947</f>
        <v>3494.9790157057505</v>
      </c>
    </row>
    <row r="948" spans="1:13">
      <c r="A948" s="121"/>
      <c r="B948" s="123"/>
      <c r="C948" s="123"/>
      <c r="D948" s="123"/>
      <c r="E948" s="126"/>
      <c r="F948" s="134"/>
      <c r="G948" s="126"/>
      <c r="H948" s="134"/>
      <c r="I948" s="126"/>
      <c r="J948" s="135"/>
      <c r="K948" s="126"/>
      <c r="L948" s="126"/>
      <c r="M948" s="126">
        <f>SUM(M946:M947)</f>
        <v>26794.839120410754</v>
      </c>
    </row>
    <row r="949" spans="1:13">
      <c r="A949" s="121">
        <v>13</v>
      </c>
      <c r="B949" s="123" t="s">
        <v>76</v>
      </c>
      <c r="C949" s="123"/>
      <c r="D949" s="123"/>
      <c r="E949" s="126"/>
      <c r="F949" s="134"/>
      <c r="G949" s="126"/>
      <c r="H949" s="134"/>
      <c r="I949" s="126"/>
      <c r="J949" s="135">
        <v>0.01</v>
      </c>
      <c r="K949" s="126"/>
      <c r="L949" s="126"/>
      <c r="M949" s="126">
        <f>M948*J949</f>
        <v>267.94839120410757</v>
      </c>
    </row>
    <row r="950" spans="1:13">
      <c r="A950" s="121"/>
      <c r="B950" s="123"/>
      <c r="C950" s="123"/>
      <c r="D950" s="123"/>
      <c r="E950" s="126"/>
      <c r="F950" s="134"/>
      <c r="G950" s="126"/>
      <c r="H950" s="134"/>
      <c r="I950" s="126"/>
      <c r="J950" s="135"/>
      <c r="K950" s="126"/>
      <c r="L950" s="126"/>
      <c r="M950" s="126">
        <f>SUM(M948:M949)</f>
        <v>27062.787511614861</v>
      </c>
    </row>
    <row r="951" spans="1:13">
      <c r="A951" s="121">
        <v>14</v>
      </c>
      <c r="B951" s="123" t="s">
        <v>387</v>
      </c>
      <c r="C951" s="123"/>
      <c r="D951" s="123"/>
      <c r="E951" s="126"/>
      <c r="F951" s="134"/>
      <c r="G951" s="126"/>
      <c r="H951" s="134"/>
      <c r="I951" s="126"/>
      <c r="J951" s="136">
        <v>0.06</v>
      </c>
      <c r="K951" s="126"/>
      <c r="L951" s="126"/>
      <c r="M951" s="126">
        <f>M950*J951</f>
        <v>1623.7672506968916</v>
      </c>
    </row>
    <row r="952" spans="1:13">
      <c r="A952" s="121"/>
      <c r="B952" s="123"/>
      <c r="C952" s="123"/>
      <c r="D952" s="123"/>
      <c r="E952" s="126"/>
      <c r="F952" s="134"/>
      <c r="G952" s="126"/>
      <c r="H952" s="134"/>
      <c r="I952" s="126"/>
      <c r="J952" s="125"/>
      <c r="K952" s="126"/>
      <c r="L952" s="126"/>
      <c r="M952" s="126">
        <f>SUM(M950:M951)</f>
        <v>28686.554762311753</v>
      </c>
    </row>
    <row r="953" spans="1:13" ht="15">
      <c r="A953" s="121"/>
      <c r="B953" s="123" t="s">
        <v>78</v>
      </c>
      <c r="C953" s="123"/>
      <c r="D953" s="123"/>
      <c r="E953" s="126"/>
      <c r="F953" s="134"/>
      <c r="G953" s="126"/>
      <c r="H953" s="134"/>
      <c r="I953" s="126"/>
      <c r="J953" s="135"/>
      <c r="K953" s="126"/>
      <c r="L953" s="126"/>
      <c r="M953" s="139">
        <f>ROUND(M952/50,0)</f>
        <v>574</v>
      </c>
    </row>
    <row r="954" spans="1:13" ht="15">
      <c r="A954" s="137"/>
      <c r="B954" s="123"/>
      <c r="C954" s="137"/>
      <c r="D954" s="137"/>
      <c r="E954" s="137"/>
      <c r="F954" s="137"/>
      <c r="G954" s="137"/>
      <c r="H954" s="137"/>
      <c r="I954" s="137"/>
      <c r="J954" s="137"/>
      <c r="K954" s="137"/>
      <c r="L954" s="137"/>
      <c r="M954" s="139"/>
    </row>
    <row r="955" spans="1:13" ht="15">
      <c r="A955" s="188"/>
      <c r="B955" s="149" t="s">
        <v>2</v>
      </c>
      <c r="C955" s="123"/>
      <c r="D955" s="123"/>
      <c r="E955" s="123"/>
      <c r="F955" s="124"/>
      <c r="G955" s="123"/>
      <c r="H955" s="125"/>
      <c r="I955" s="123"/>
      <c r="J955" s="125"/>
      <c r="K955" s="123"/>
      <c r="L955" s="123"/>
      <c r="M955" s="126"/>
    </row>
    <row r="956" spans="1:13" ht="57">
      <c r="A956" s="148"/>
      <c r="B956" s="150" t="s">
        <v>247</v>
      </c>
      <c r="C956" s="123"/>
      <c r="D956" s="123"/>
      <c r="E956" s="123"/>
      <c r="F956" s="124"/>
      <c r="G956" s="123"/>
      <c r="H956" s="125"/>
      <c r="I956" s="123"/>
      <c r="J956" s="125"/>
      <c r="K956" s="123"/>
      <c r="L956" s="123"/>
      <c r="M956" s="126"/>
    </row>
    <row r="957" spans="1:13" ht="15">
      <c r="A957" s="387" t="s">
        <v>432</v>
      </c>
      <c r="B957" s="387"/>
      <c r="C957" s="387"/>
      <c r="D957" s="387"/>
      <c r="E957" s="387"/>
      <c r="F957" s="387"/>
      <c r="G957" s="387"/>
      <c r="H957" s="387"/>
      <c r="I957" s="387"/>
      <c r="J957" s="387"/>
      <c r="K957" s="387"/>
      <c r="L957" s="387"/>
      <c r="M957" s="387"/>
    </row>
    <row r="958" spans="1:13">
      <c r="A958" s="137"/>
      <c r="B958" s="157" t="s">
        <v>221</v>
      </c>
      <c r="C958" s="137"/>
      <c r="D958" s="137"/>
      <c r="E958" s="137"/>
      <c r="F958" s="137"/>
      <c r="G958" s="137"/>
      <c r="H958" s="137"/>
      <c r="I958" s="137"/>
      <c r="J958" s="137"/>
      <c r="K958" s="137"/>
      <c r="L958" s="137"/>
      <c r="M958" s="137"/>
    </row>
    <row r="959" spans="1:13">
      <c r="A959" s="143" t="s">
        <v>47</v>
      </c>
      <c r="B959" s="145" t="s">
        <v>48</v>
      </c>
      <c r="C959" s="145" t="s">
        <v>49</v>
      </c>
      <c r="D959" s="145" t="s">
        <v>100</v>
      </c>
      <c r="E959" s="145" t="s">
        <v>51</v>
      </c>
      <c r="F959" s="146" t="s">
        <v>52</v>
      </c>
      <c r="G959" s="145" t="s">
        <v>101</v>
      </c>
      <c r="H959" s="147" t="s">
        <v>54</v>
      </c>
      <c r="I959" s="145" t="s">
        <v>102</v>
      </c>
      <c r="J959" s="147" t="s">
        <v>56</v>
      </c>
      <c r="K959" s="145" t="s">
        <v>103</v>
      </c>
      <c r="L959" s="145" t="s">
        <v>104</v>
      </c>
      <c r="M959" s="133" t="s">
        <v>105</v>
      </c>
    </row>
    <row r="960" spans="1:13">
      <c r="A960" s="143">
        <v>1</v>
      </c>
      <c r="B960" s="145" t="s">
        <v>235</v>
      </c>
      <c r="C960" s="145" t="s">
        <v>60</v>
      </c>
      <c r="D960" s="145">
        <v>100</v>
      </c>
      <c r="E960" s="133">
        <f>'BASIC RATES'!D85</f>
        <v>83.1</v>
      </c>
      <c r="F960" s="146">
        <v>0.5</v>
      </c>
      <c r="G960" s="145">
        <f>E960-(E960*F960)</f>
        <v>41.55</v>
      </c>
      <c r="H960" s="147"/>
      <c r="I960" s="145">
        <f>G960+(G960*H960)</f>
        <v>41.55</v>
      </c>
      <c r="J960" s="147">
        <v>0.05</v>
      </c>
      <c r="K960" s="133">
        <f>SUM(G960)*J960</f>
        <v>2.0775000000000001</v>
      </c>
      <c r="L960" s="145">
        <f>K960+I960</f>
        <v>43.627499999999998</v>
      </c>
      <c r="M960" s="133">
        <f>L960*D960</f>
        <v>4362.75</v>
      </c>
    </row>
    <row r="961" spans="1:13">
      <c r="A961" s="143">
        <v>2</v>
      </c>
      <c r="B961" s="145" t="s">
        <v>412</v>
      </c>
      <c r="C961" s="123" t="s">
        <v>63</v>
      </c>
      <c r="D961" s="123">
        <v>226</v>
      </c>
      <c r="E961" s="133">
        <v>0.85</v>
      </c>
      <c r="F961" s="124"/>
      <c r="G961" s="126">
        <f t="shared" ref="G961:G963" si="162">SUM(E961-(E961*F961))</f>
        <v>0.85</v>
      </c>
      <c r="H961" s="134"/>
      <c r="I961" s="126"/>
      <c r="J961" s="125"/>
      <c r="K961" s="126"/>
      <c r="L961" s="126">
        <f t="shared" ref="L961:L963" si="163">G961+I961+K961</f>
        <v>0.85</v>
      </c>
      <c r="M961" s="126">
        <f t="shared" ref="M961:M963" si="164">(D961*L961)</f>
        <v>192.1</v>
      </c>
    </row>
    <row r="962" spans="1:13">
      <c r="A962" s="143">
        <v>3</v>
      </c>
      <c r="B962" s="145" t="s">
        <v>415</v>
      </c>
      <c r="C962" s="123" t="s">
        <v>63</v>
      </c>
      <c r="D962" s="123">
        <v>452</v>
      </c>
      <c r="E962" s="133">
        <v>1</v>
      </c>
      <c r="F962" s="124"/>
      <c r="G962" s="126">
        <f t="shared" si="162"/>
        <v>1</v>
      </c>
      <c r="H962" s="134"/>
      <c r="I962" s="126"/>
      <c r="J962" s="125"/>
      <c r="K962" s="126"/>
      <c r="L962" s="126">
        <f t="shared" si="163"/>
        <v>1</v>
      </c>
      <c r="M962" s="126">
        <f t="shared" si="164"/>
        <v>452</v>
      </c>
    </row>
    <row r="963" spans="1:13">
      <c r="A963" s="143">
        <v>4</v>
      </c>
      <c r="B963" s="145" t="s">
        <v>416</v>
      </c>
      <c r="C963" s="123" t="s">
        <v>63</v>
      </c>
      <c r="D963" s="123">
        <v>2</v>
      </c>
      <c r="E963" s="133">
        <v>4.5</v>
      </c>
      <c r="F963" s="124"/>
      <c r="G963" s="126">
        <f t="shared" si="162"/>
        <v>4.5</v>
      </c>
      <c r="H963" s="134"/>
      <c r="I963" s="126"/>
      <c r="J963" s="125"/>
      <c r="K963" s="126"/>
      <c r="L963" s="126">
        <f t="shared" si="163"/>
        <v>4.5</v>
      </c>
      <c r="M963" s="126">
        <f t="shared" si="164"/>
        <v>9</v>
      </c>
    </row>
    <row r="964" spans="1:13">
      <c r="A964" s="143"/>
      <c r="B964" s="145"/>
      <c r="C964" s="145"/>
      <c r="D964" s="145"/>
      <c r="E964" s="145"/>
      <c r="F964" s="146"/>
      <c r="G964" s="145"/>
      <c r="H964" s="147"/>
      <c r="I964" s="145"/>
      <c r="J964" s="147"/>
      <c r="K964" s="145"/>
      <c r="L964" s="145"/>
      <c r="M964" s="133">
        <f>SUM(M960:M962)</f>
        <v>5006.8500000000004</v>
      </c>
    </row>
    <row r="965" spans="1:13">
      <c r="A965" s="151"/>
      <c r="B965" s="145" t="s">
        <v>67</v>
      </c>
      <c r="C965" s="145"/>
      <c r="D965" s="145"/>
      <c r="E965" s="145"/>
      <c r="F965" s="146"/>
      <c r="G965" s="145"/>
      <c r="H965" s="147"/>
      <c r="I965" s="145"/>
      <c r="J965" s="152">
        <v>0.02</v>
      </c>
      <c r="K965" s="145"/>
      <c r="L965" s="145"/>
      <c r="M965" s="133">
        <f>M964*J965</f>
        <v>100.13700000000001</v>
      </c>
    </row>
    <row r="966" spans="1:13">
      <c r="A966" s="143">
        <v>5</v>
      </c>
      <c r="B966" s="145" t="s">
        <v>68</v>
      </c>
      <c r="C966" s="145"/>
      <c r="D966" s="145"/>
      <c r="E966" s="145"/>
      <c r="F966" s="146"/>
      <c r="G966" s="145"/>
      <c r="H966" s="147"/>
      <c r="I966" s="145"/>
      <c r="J966" s="152"/>
      <c r="K966" s="145"/>
      <c r="L966" s="145"/>
      <c r="M966" s="133">
        <f>SUM(M964:M965)</f>
        <v>5106.9870000000001</v>
      </c>
    </row>
    <row r="967" spans="1:13">
      <c r="A967" s="143"/>
      <c r="B967" s="145"/>
      <c r="C967" s="145"/>
      <c r="D967" s="145"/>
      <c r="E967" s="145"/>
      <c r="F967" s="146"/>
      <c r="G967" s="145"/>
      <c r="H967" s="147"/>
      <c r="I967" s="145"/>
      <c r="J967" s="152"/>
      <c r="K967" s="145"/>
      <c r="L967" s="145"/>
      <c r="M967" s="133"/>
    </row>
    <row r="968" spans="1:13">
      <c r="A968" s="143">
        <v>6</v>
      </c>
      <c r="B968" s="145" t="s">
        <v>69</v>
      </c>
      <c r="C968" s="145"/>
      <c r="D968" s="145">
        <v>1</v>
      </c>
      <c r="E968" s="133"/>
      <c r="F968" s="153"/>
      <c r="G968" s="133">
        <f>SUM(G969:G971)/4/30</f>
        <v>9.8666666666666671</v>
      </c>
      <c r="H968" s="154"/>
      <c r="I968" s="133">
        <f>G968+(G968*H968)</f>
        <v>9.8666666666666671</v>
      </c>
      <c r="J968" s="152"/>
      <c r="K968" s="145">
        <f>I968*J968</f>
        <v>0</v>
      </c>
      <c r="L968" s="145">
        <f>K968+I968</f>
        <v>9.8666666666666671</v>
      </c>
      <c r="M968" s="133">
        <f>L968*D968</f>
        <v>9.8666666666666671</v>
      </c>
    </row>
    <row r="969" spans="1:13">
      <c r="A969" s="121"/>
      <c r="B969" s="137" t="s">
        <v>70</v>
      </c>
      <c r="C969" s="123" t="s">
        <v>71</v>
      </c>
      <c r="D969" s="155">
        <v>1</v>
      </c>
      <c r="E969" s="138">
        <v>448</v>
      </c>
      <c r="F969" s="123"/>
      <c r="G969" s="137">
        <f>E969*D969</f>
        <v>448</v>
      </c>
      <c r="H969" s="136"/>
      <c r="I969" s="123"/>
      <c r="J969" s="135"/>
      <c r="K969" s="123"/>
      <c r="L969" s="123"/>
      <c r="M969" s="126"/>
    </row>
    <row r="970" spans="1:13">
      <c r="A970" s="121"/>
      <c r="B970" s="137"/>
      <c r="C970" s="123"/>
      <c r="D970" s="137"/>
      <c r="E970" s="138"/>
      <c r="F970" s="123"/>
      <c r="G970" s="137"/>
      <c r="H970" s="136"/>
      <c r="I970" s="123"/>
      <c r="J970" s="135"/>
      <c r="K970" s="123"/>
      <c r="L970" s="123"/>
      <c r="M970" s="126"/>
    </row>
    <row r="971" spans="1:13">
      <c r="A971" s="121"/>
      <c r="B971" s="137" t="s">
        <v>73</v>
      </c>
      <c r="C971" s="123" t="s">
        <v>71</v>
      </c>
      <c r="D971" s="155">
        <v>2</v>
      </c>
      <c r="E971" s="138">
        <v>368</v>
      </c>
      <c r="F971" s="123"/>
      <c r="G971" s="137">
        <f>E971*D971</f>
        <v>736</v>
      </c>
      <c r="H971" s="136"/>
      <c r="I971" s="123"/>
      <c r="J971" s="135"/>
      <c r="K971" s="123"/>
      <c r="L971" s="123"/>
      <c r="M971" s="126"/>
    </row>
    <row r="972" spans="1:13">
      <c r="A972" s="143"/>
      <c r="B972" s="145"/>
      <c r="C972" s="123"/>
      <c r="D972" s="123"/>
      <c r="E972" s="133"/>
      <c r="F972" s="124"/>
      <c r="G972" s="126"/>
      <c r="H972" s="134"/>
      <c r="I972" s="126"/>
      <c r="J972" s="125"/>
      <c r="K972" s="126"/>
      <c r="L972" s="126"/>
      <c r="M972" s="126"/>
    </row>
    <row r="973" spans="1:13">
      <c r="A973" s="143"/>
      <c r="B973" s="145"/>
      <c r="C973" s="123"/>
      <c r="D973" s="123"/>
      <c r="E973" s="133"/>
      <c r="F973" s="124"/>
      <c r="G973" s="126"/>
      <c r="H973" s="134"/>
      <c r="I973" s="126"/>
      <c r="J973" s="125"/>
      <c r="K973" s="126"/>
      <c r="L973" s="126"/>
      <c r="M973" s="126">
        <f>SUM(M966:M972)</f>
        <v>5116.8536666666669</v>
      </c>
    </row>
    <row r="974" spans="1:13">
      <c r="A974" s="143">
        <v>7</v>
      </c>
      <c r="B974" s="123" t="s">
        <v>232</v>
      </c>
      <c r="C974" s="123"/>
      <c r="D974" s="123"/>
      <c r="E974" s="123"/>
      <c r="F974" s="124"/>
      <c r="G974" s="123"/>
      <c r="H974" s="125"/>
      <c r="I974" s="123"/>
      <c r="J974" s="135">
        <v>0.01</v>
      </c>
      <c r="K974" s="145"/>
      <c r="L974" s="145"/>
      <c r="M974" s="133">
        <f>M973*J974</f>
        <v>51.168536666666668</v>
      </c>
    </row>
    <row r="975" spans="1:13">
      <c r="A975" s="143"/>
      <c r="B975" s="123"/>
      <c r="C975" s="123"/>
      <c r="D975" s="123"/>
      <c r="E975" s="123"/>
      <c r="F975" s="124"/>
      <c r="G975" s="123"/>
      <c r="H975" s="125"/>
      <c r="I975" s="123"/>
      <c r="J975" s="135"/>
      <c r="K975" s="145"/>
      <c r="L975" s="145"/>
      <c r="M975" s="133">
        <f>M974+M973</f>
        <v>5168.0222033333339</v>
      </c>
    </row>
    <row r="976" spans="1:13">
      <c r="A976" s="143">
        <v>8</v>
      </c>
      <c r="B976" s="123" t="s">
        <v>233</v>
      </c>
      <c r="C976" s="123"/>
      <c r="D976" s="123"/>
      <c r="E976" s="123"/>
      <c r="F976" s="124"/>
      <c r="G976" s="123"/>
      <c r="H976" s="125"/>
      <c r="I976" s="123"/>
      <c r="J976" s="135">
        <v>0.15</v>
      </c>
      <c r="K976" s="145"/>
      <c r="L976" s="145"/>
      <c r="M976" s="133">
        <f>M975*J976</f>
        <v>775.20333050000011</v>
      </c>
    </row>
    <row r="977" spans="1:13">
      <c r="A977" s="143"/>
      <c r="B977" s="123"/>
      <c r="C977" s="123"/>
      <c r="D977" s="123"/>
      <c r="E977" s="123"/>
      <c r="F977" s="124"/>
      <c r="G977" s="123"/>
      <c r="H977" s="125"/>
      <c r="I977" s="123"/>
      <c r="J977" s="135"/>
      <c r="K977" s="146"/>
      <c r="L977" s="146"/>
      <c r="M977" s="133">
        <f>ROUND(M975+M976,0)</f>
        <v>5943</v>
      </c>
    </row>
    <row r="978" spans="1:13">
      <c r="A978" s="121">
        <v>9</v>
      </c>
      <c r="B978" s="123" t="s">
        <v>76</v>
      </c>
      <c r="C978" s="123"/>
      <c r="D978" s="123"/>
      <c r="E978" s="126"/>
      <c r="F978" s="134"/>
      <c r="G978" s="126"/>
      <c r="H978" s="134"/>
      <c r="I978" s="126"/>
      <c r="J978" s="135">
        <v>0.01</v>
      </c>
      <c r="K978" s="126"/>
      <c r="L978" s="126"/>
      <c r="M978" s="126">
        <f>M977*J978</f>
        <v>59.43</v>
      </c>
    </row>
    <row r="979" spans="1:13">
      <c r="A979" s="121"/>
      <c r="B979" s="123"/>
      <c r="C979" s="123"/>
      <c r="D979" s="123"/>
      <c r="E979" s="126"/>
      <c r="F979" s="134"/>
      <c r="G979" s="126"/>
      <c r="H979" s="134"/>
      <c r="I979" s="126"/>
      <c r="J979" s="135"/>
      <c r="K979" s="126"/>
      <c r="L979" s="126"/>
      <c r="M979" s="126">
        <f>SUM(M977:M978)</f>
        <v>6002.43</v>
      </c>
    </row>
    <row r="980" spans="1:13">
      <c r="A980" s="143">
        <v>10</v>
      </c>
      <c r="B980" s="123" t="s">
        <v>387</v>
      </c>
      <c r="C980" s="123"/>
      <c r="D980" s="123"/>
      <c r="E980" s="123"/>
      <c r="F980" s="124"/>
      <c r="G980" s="123"/>
      <c r="H980" s="125"/>
      <c r="I980" s="123"/>
      <c r="J980" s="136">
        <v>0.06</v>
      </c>
      <c r="K980" s="145"/>
      <c r="L980" s="145"/>
      <c r="M980" s="133">
        <f>M979*J980</f>
        <v>360.14580000000001</v>
      </c>
    </row>
    <row r="981" spans="1:13">
      <c r="A981" s="143"/>
      <c r="B981" s="145"/>
      <c r="C981" s="145"/>
      <c r="D981" s="145"/>
      <c r="E981" s="145"/>
      <c r="F981" s="146"/>
      <c r="G981" s="145"/>
      <c r="H981" s="147"/>
      <c r="I981" s="145"/>
      <c r="J981" s="152"/>
      <c r="K981" s="145"/>
      <c r="L981" s="145"/>
      <c r="M981" s="133">
        <f>SUM(M979:M980)</f>
        <v>6362.5758000000005</v>
      </c>
    </row>
    <row r="982" spans="1:13">
      <c r="A982" s="143"/>
      <c r="B982" s="145"/>
      <c r="C982" s="145"/>
      <c r="D982" s="145"/>
      <c r="E982" s="145"/>
      <c r="F982" s="146"/>
      <c r="G982" s="145"/>
      <c r="H982" s="147"/>
      <c r="I982" s="145"/>
      <c r="J982" s="152"/>
      <c r="K982" s="145"/>
      <c r="L982" s="145"/>
      <c r="M982" s="133"/>
    </row>
    <row r="983" spans="1:13" ht="15">
      <c r="A983" s="143"/>
      <c r="B983" s="137" t="s">
        <v>137</v>
      </c>
      <c r="C983" s="145"/>
      <c r="D983" s="145"/>
      <c r="E983" s="145"/>
      <c r="F983" s="146"/>
      <c r="G983" s="145"/>
      <c r="H983" s="147"/>
      <c r="I983" s="145"/>
      <c r="J983" s="147"/>
      <c r="K983" s="145"/>
      <c r="L983" s="145"/>
      <c r="M983" s="156">
        <f>ROUND(M981+M982,0)/100</f>
        <v>63.63</v>
      </c>
    </row>
    <row r="984" spans="1:13" ht="15">
      <c r="A984" s="143"/>
      <c r="B984" s="137"/>
      <c r="C984" s="145"/>
      <c r="D984" s="145"/>
      <c r="E984" s="145"/>
      <c r="F984" s="146"/>
      <c r="G984" s="145"/>
      <c r="H984" s="147"/>
      <c r="I984" s="145"/>
      <c r="J984" s="147"/>
      <c r="K984" s="145"/>
      <c r="L984" s="145"/>
      <c r="M984" s="156"/>
    </row>
    <row r="985" spans="1:13" ht="15">
      <c r="A985" s="387" t="s">
        <v>432</v>
      </c>
      <c r="B985" s="387"/>
      <c r="C985" s="387"/>
      <c r="D985" s="387"/>
      <c r="E985" s="387"/>
      <c r="F985" s="387"/>
      <c r="G985" s="387"/>
      <c r="H985" s="387"/>
      <c r="I985" s="387"/>
      <c r="J985" s="387"/>
      <c r="K985" s="387"/>
      <c r="L985" s="387"/>
      <c r="M985" s="387"/>
    </row>
    <row r="986" spans="1:13">
      <c r="A986" s="137"/>
      <c r="B986" s="157" t="s">
        <v>222</v>
      </c>
      <c r="C986" s="137"/>
      <c r="D986" s="137"/>
      <c r="E986" s="137"/>
      <c r="F986" s="137"/>
      <c r="G986" s="137"/>
      <c r="H986" s="137"/>
      <c r="I986" s="137"/>
      <c r="J986" s="137"/>
      <c r="K986" s="137"/>
      <c r="L986" s="137"/>
      <c r="M986" s="137"/>
    </row>
    <row r="987" spans="1:13">
      <c r="A987" s="143" t="s">
        <v>47</v>
      </c>
      <c r="B987" s="145" t="s">
        <v>48</v>
      </c>
      <c r="C987" s="145" t="s">
        <v>49</v>
      </c>
      <c r="D987" s="145" t="s">
        <v>100</v>
      </c>
      <c r="E987" s="145" t="s">
        <v>51</v>
      </c>
      <c r="F987" s="146" t="s">
        <v>52</v>
      </c>
      <c r="G987" s="145" t="s">
        <v>101</v>
      </c>
      <c r="H987" s="147" t="s">
        <v>54</v>
      </c>
      <c r="I987" s="145" t="s">
        <v>102</v>
      </c>
      <c r="J987" s="147" t="s">
        <v>56</v>
      </c>
      <c r="K987" s="145" t="s">
        <v>103</v>
      </c>
      <c r="L987" s="145" t="s">
        <v>104</v>
      </c>
      <c r="M987" s="133" t="s">
        <v>105</v>
      </c>
    </row>
    <row r="988" spans="1:13">
      <c r="A988" s="143">
        <v>1</v>
      </c>
      <c r="B988" s="145" t="s">
        <v>248</v>
      </c>
      <c r="C988" s="145" t="s">
        <v>60</v>
      </c>
      <c r="D988" s="145">
        <v>100</v>
      </c>
      <c r="E988" s="133">
        <f>'BASIC RATES'!D86</f>
        <v>116.8</v>
      </c>
      <c r="F988" s="146">
        <v>0.5</v>
      </c>
      <c r="G988" s="145">
        <f>E988-(E988*F988)</f>
        <v>58.4</v>
      </c>
      <c r="H988" s="147"/>
      <c r="I988" s="145">
        <f>G988+(G988*H988)</f>
        <v>58.4</v>
      </c>
      <c r="J988" s="147">
        <v>0.05</v>
      </c>
      <c r="K988" s="133">
        <f>SUM(G988)*J988</f>
        <v>2.92</v>
      </c>
      <c r="L988" s="145">
        <f>K988+I988</f>
        <v>61.32</v>
      </c>
      <c r="M988" s="133">
        <f>L988*D988</f>
        <v>6132</v>
      </c>
    </row>
    <row r="989" spans="1:13">
      <c r="A989" s="143">
        <v>2</v>
      </c>
      <c r="B989" s="145" t="s">
        <v>412</v>
      </c>
      <c r="C989" s="123" t="s">
        <v>63</v>
      </c>
      <c r="D989" s="123">
        <v>226</v>
      </c>
      <c r="E989" s="133">
        <v>0.85</v>
      </c>
      <c r="F989" s="124"/>
      <c r="G989" s="126">
        <f t="shared" ref="G989:G991" si="165">SUM(E989-(E989*F989))</f>
        <v>0.85</v>
      </c>
      <c r="H989" s="134"/>
      <c r="I989" s="126"/>
      <c r="J989" s="125"/>
      <c r="K989" s="126"/>
      <c r="L989" s="126">
        <f t="shared" ref="L989:L991" si="166">G989+I989+K989</f>
        <v>0.85</v>
      </c>
      <c r="M989" s="126">
        <f t="shared" ref="M989:M991" si="167">(D989*L989)</f>
        <v>192.1</v>
      </c>
    </row>
    <row r="990" spans="1:13">
      <c r="A990" s="143">
        <v>3</v>
      </c>
      <c r="B990" s="145" t="s">
        <v>415</v>
      </c>
      <c r="C990" s="123" t="s">
        <v>63</v>
      </c>
      <c r="D990" s="123">
        <v>452</v>
      </c>
      <c r="E990" s="133">
        <v>1</v>
      </c>
      <c r="F990" s="124"/>
      <c r="G990" s="126">
        <f t="shared" si="165"/>
        <v>1</v>
      </c>
      <c r="H990" s="134"/>
      <c r="I990" s="126"/>
      <c r="J990" s="125"/>
      <c r="K990" s="126"/>
      <c r="L990" s="126">
        <f t="shared" si="166"/>
        <v>1</v>
      </c>
      <c r="M990" s="126">
        <f t="shared" si="167"/>
        <v>452</v>
      </c>
    </row>
    <row r="991" spans="1:13">
      <c r="A991" s="143">
        <v>4</v>
      </c>
      <c r="B991" s="145" t="s">
        <v>416</v>
      </c>
      <c r="C991" s="123" t="s">
        <v>63</v>
      </c>
      <c r="D991" s="123">
        <v>2</v>
      </c>
      <c r="E991" s="133">
        <v>4.5</v>
      </c>
      <c r="F991" s="124"/>
      <c r="G991" s="126">
        <f t="shared" si="165"/>
        <v>4.5</v>
      </c>
      <c r="H991" s="134"/>
      <c r="I991" s="126"/>
      <c r="J991" s="125"/>
      <c r="K991" s="126"/>
      <c r="L991" s="126">
        <f t="shared" si="166"/>
        <v>4.5</v>
      </c>
      <c r="M991" s="126">
        <f t="shared" si="167"/>
        <v>9</v>
      </c>
    </row>
    <row r="992" spans="1:13">
      <c r="A992" s="143"/>
      <c r="B992" s="145"/>
      <c r="C992" s="145"/>
      <c r="D992" s="145"/>
      <c r="E992" s="145"/>
      <c r="F992" s="146"/>
      <c r="G992" s="145"/>
      <c r="H992" s="147"/>
      <c r="I992" s="145"/>
      <c r="J992" s="147"/>
      <c r="K992" s="145"/>
      <c r="L992" s="145"/>
      <c r="M992" s="133">
        <f>SUM(M988:M991)</f>
        <v>6785.1</v>
      </c>
    </row>
    <row r="993" spans="1:13">
      <c r="A993" s="151"/>
      <c r="B993" s="145" t="s">
        <v>67</v>
      </c>
      <c r="C993" s="145"/>
      <c r="D993" s="145"/>
      <c r="E993" s="145"/>
      <c r="F993" s="146"/>
      <c r="G993" s="145"/>
      <c r="H993" s="147"/>
      <c r="I993" s="145"/>
      <c r="J993" s="152">
        <v>0.02</v>
      </c>
      <c r="K993" s="145"/>
      <c r="L993" s="145"/>
      <c r="M993" s="133">
        <f>M990*J993</f>
        <v>9.0400000000000009</v>
      </c>
    </row>
    <row r="994" spans="1:13">
      <c r="A994" s="143">
        <v>5</v>
      </c>
      <c r="B994" s="145" t="s">
        <v>68</v>
      </c>
      <c r="C994" s="145"/>
      <c r="D994" s="145"/>
      <c r="E994" s="145"/>
      <c r="F994" s="146"/>
      <c r="G994" s="145"/>
      <c r="H994" s="147"/>
      <c r="I994" s="145"/>
      <c r="J994" s="152"/>
      <c r="K994" s="145"/>
      <c r="L994" s="145"/>
      <c r="M994" s="133">
        <f>SUM(M990:M993)</f>
        <v>7255.14</v>
      </c>
    </row>
    <row r="995" spans="1:13">
      <c r="A995" s="143"/>
      <c r="B995" s="145"/>
      <c r="C995" s="145"/>
      <c r="D995" s="145"/>
      <c r="E995" s="145"/>
      <c r="F995" s="146"/>
      <c r="G995" s="145"/>
      <c r="H995" s="147"/>
      <c r="I995" s="145"/>
      <c r="J995" s="152"/>
      <c r="K995" s="145"/>
      <c r="L995" s="145"/>
      <c r="M995" s="133"/>
    </row>
    <row r="996" spans="1:13">
      <c r="A996" s="143">
        <v>6</v>
      </c>
      <c r="B996" s="145" t="s">
        <v>69</v>
      </c>
      <c r="C996" s="145"/>
      <c r="D996" s="145">
        <v>1</v>
      </c>
      <c r="E996" s="133"/>
      <c r="F996" s="153"/>
      <c r="G996" s="133">
        <f>SUM(G997:G999)/4/30</f>
        <v>9.8666666666666671</v>
      </c>
      <c r="H996" s="154"/>
      <c r="I996" s="133">
        <f>G996+(G996*H996)</f>
        <v>9.8666666666666671</v>
      </c>
      <c r="J996" s="152"/>
      <c r="K996" s="145">
        <f>I996*J996</f>
        <v>0</v>
      </c>
      <c r="L996" s="145">
        <f>K996+I996</f>
        <v>9.8666666666666671</v>
      </c>
      <c r="M996" s="133">
        <f>L996*D996</f>
        <v>9.8666666666666671</v>
      </c>
    </row>
    <row r="997" spans="1:13">
      <c r="A997" s="121"/>
      <c r="B997" s="137" t="s">
        <v>70</v>
      </c>
      <c r="C997" s="123" t="s">
        <v>71</v>
      </c>
      <c r="D997" s="155">
        <v>1</v>
      </c>
      <c r="E997" s="138">
        <v>448</v>
      </c>
      <c r="F997" s="123"/>
      <c r="G997" s="137">
        <f>E997*D997</f>
        <v>448</v>
      </c>
      <c r="H997" s="136"/>
      <c r="I997" s="123"/>
      <c r="J997" s="135"/>
      <c r="K997" s="123"/>
      <c r="L997" s="123"/>
      <c r="M997" s="126"/>
    </row>
    <row r="998" spans="1:13">
      <c r="A998" s="121"/>
      <c r="B998" s="137"/>
      <c r="C998" s="123"/>
      <c r="D998" s="137"/>
      <c r="E998" s="138"/>
      <c r="F998" s="123"/>
      <c r="G998" s="137"/>
      <c r="H998" s="136"/>
      <c r="I998" s="123"/>
      <c r="J998" s="135"/>
      <c r="K998" s="123"/>
      <c r="L998" s="123"/>
      <c r="M998" s="126"/>
    </row>
    <row r="999" spans="1:13">
      <c r="A999" s="121"/>
      <c r="B999" s="137" t="s">
        <v>73</v>
      </c>
      <c r="C999" s="123" t="s">
        <v>71</v>
      </c>
      <c r="D999" s="155">
        <v>2</v>
      </c>
      <c r="E999" s="138">
        <v>368</v>
      </c>
      <c r="F999" s="123"/>
      <c r="G999" s="137">
        <f>E999*D999</f>
        <v>736</v>
      </c>
      <c r="H999" s="136"/>
      <c r="I999" s="123"/>
      <c r="J999" s="135"/>
      <c r="K999" s="123"/>
      <c r="L999" s="123"/>
      <c r="M999" s="126"/>
    </row>
    <row r="1000" spans="1:13">
      <c r="A1000" s="143"/>
      <c r="B1000" s="145"/>
      <c r="C1000" s="145"/>
      <c r="D1000" s="145"/>
      <c r="E1000" s="145"/>
      <c r="F1000" s="146"/>
      <c r="G1000" s="145"/>
      <c r="H1000" s="154"/>
      <c r="I1000" s="133"/>
      <c r="J1000" s="152"/>
      <c r="K1000" s="145"/>
      <c r="L1000" s="133"/>
      <c r="M1000" s="133"/>
    </row>
    <row r="1001" spans="1:13">
      <c r="A1001" s="143"/>
      <c r="B1001" s="145"/>
      <c r="C1001" s="145"/>
      <c r="D1001" s="145"/>
      <c r="E1001" s="145"/>
      <c r="F1001" s="146"/>
      <c r="G1001" s="145"/>
      <c r="H1001" s="147"/>
      <c r="I1001" s="145"/>
      <c r="J1001" s="152"/>
      <c r="K1001" s="145"/>
      <c r="L1001" s="145"/>
      <c r="M1001" s="133">
        <f>SUM(M994:M1000)</f>
        <v>7265.0066666666671</v>
      </c>
    </row>
    <row r="1002" spans="1:13">
      <c r="A1002" s="143">
        <v>7</v>
      </c>
      <c r="B1002" s="123" t="s">
        <v>232</v>
      </c>
      <c r="C1002" s="123"/>
      <c r="D1002" s="123"/>
      <c r="E1002" s="123"/>
      <c r="F1002" s="124"/>
      <c r="G1002" s="123"/>
      <c r="H1002" s="125"/>
      <c r="I1002" s="123"/>
      <c r="J1002" s="135">
        <v>0.01</v>
      </c>
      <c r="K1002" s="145"/>
      <c r="L1002" s="145"/>
      <c r="M1002" s="133">
        <f>M1001*J1002</f>
        <v>72.650066666666675</v>
      </c>
    </row>
    <row r="1003" spans="1:13">
      <c r="A1003" s="143"/>
      <c r="B1003" s="123"/>
      <c r="C1003" s="123"/>
      <c r="D1003" s="123"/>
      <c r="E1003" s="123"/>
      <c r="F1003" s="124"/>
      <c r="G1003" s="123"/>
      <c r="H1003" s="125"/>
      <c r="I1003" s="123"/>
      <c r="J1003" s="135"/>
      <c r="K1003" s="145"/>
      <c r="L1003" s="145"/>
      <c r="M1003" s="133">
        <f>M1002+M1001</f>
        <v>7337.6567333333342</v>
      </c>
    </row>
    <row r="1004" spans="1:13">
      <c r="A1004" s="143">
        <v>8</v>
      </c>
      <c r="B1004" s="123" t="s">
        <v>233</v>
      </c>
      <c r="C1004" s="123"/>
      <c r="D1004" s="123"/>
      <c r="E1004" s="123"/>
      <c r="F1004" s="124"/>
      <c r="G1004" s="123"/>
      <c r="H1004" s="125"/>
      <c r="I1004" s="123"/>
      <c r="J1004" s="135">
        <v>0.15</v>
      </c>
      <c r="K1004" s="145"/>
      <c r="L1004" s="145"/>
      <c r="M1004" s="133">
        <f>M1003*J1004</f>
        <v>1100.64851</v>
      </c>
    </row>
    <row r="1005" spans="1:13">
      <c r="A1005" s="143"/>
      <c r="B1005" s="123"/>
      <c r="C1005" s="123"/>
      <c r="D1005" s="123"/>
      <c r="E1005" s="123"/>
      <c r="F1005" s="124"/>
      <c r="G1005" s="123"/>
      <c r="H1005" s="125"/>
      <c r="I1005" s="123"/>
      <c r="J1005" s="135"/>
      <c r="K1005" s="146"/>
      <c r="L1005" s="146"/>
      <c r="M1005" s="133">
        <f>ROUND(M1003+M1004,0)</f>
        <v>8438</v>
      </c>
    </row>
    <row r="1006" spans="1:13">
      <c r="A1006" s="121">
        <v>9</v>
      </c>
      <c r="B1006" s="123" t="s">
        <v>76</v>
      </c>
      <c r="C1006" s="123"/>
      <c r="D1006" s="123"/>
      <c r="E1006" s="126"/>
      <c r="F1006" s="134"/>
      <c r="G1006" s="126"/>
      <c r="H1006" s="134"/>
      <c r="I1006" s="126"/>
      <c r="J1006" s="135">
        <v>0.01</v>
      </c>
      <c r="K1006" s="126"/>
      <c r="L1006" s="126"/>
      <c r="M1006" s="126">
        <f>M1005*J1006</f>
        <v>84.38</v>
      </c>
    </row>
    <row r="1007" spans="1:13">
      <c r="A1007" s="121"/>
      <c r="B1007" s="123"/>
      <c r="C1007" s="123"/>
      <c r="D1007" s="123"/>
      <c r="E1007" s="126"/>
      <c r="F1007" s="134"/>
      <c r="G1007" s="126"/>
      <c r="H1007" s="134"/>
      <c r="I1007" s="126"/>
      <c r="J1007" s="135"/>
      <c r="K1007" s="126"/>
      <c r="L1007" s="126"/>
      <c r="M1007" s="126">
        <f>SUM(M1005:M1006)</f>
        <v>8522.3799999999992</v>
      </c>
    </row>
    <row r="1008" spans="1:13">
      <c r="A1008" s="143">
        <v>10</v>
      </c>
      <c r="B1008" s="123" t="s">
        <v>387</v>
      </c>
      <c r="C1008" s="123"/>
      <c r="D1008" s="123"/>
      <c r="E1008" s="123"/>
      <c r="F1008" s="124"/>
      <c r="G1008" s="123"/>
      <c r="H1008" s="125"/>
      <c r="I1008" s="123"/>
      <c r="J1008" s="136">
        <v>0.06</v>
      </c>
      <c r="K1008" s="145"/>
      <c r="L1008" s="145"/>
      <c r="M1008" s="133">
        <f>M1005*J1008</f>
        <v>506.28</v>
      </c>
    </row>
    <row r="1009" spans="1:13">
      <c r="A1009" s="143"/>
      <c r="B1009" s="145"/>
      <c r="C1009" s="145"/>
      <c r="D1009" s="145"/>
      <c r="E1009" s="145"/>
      <c r="F1009" s="146"/>
      <c r="G1009" s="145"/>
      <c r="H1009" s="147"/>
      <c r="I1009" s="145"/>
      <c r="J1009" s="152"/>
      <c r="K1009" s="145"/>
      <c r="L1009" s="145"/>
      <c r="M1009" s="133">
        <f>ROUND(M1005+M1008,0)</f>
        <v>8944</v>
      </c>
    </row>
    <row r="1010" spans="1:13">
      <c r="A1010" s="143"/>
      <c r="B1010" s="145"/>
      <c r="C1010" s="145"/>
      <c r="D1010" s="145"/>
      <c r="E1010" s="145"/>
      <c r="F1010" s="146"/>
      <c r="G1010" s="145"/>
      <c r="H1010" s="147"/>
      <c r="I1010" s="145"/>
      <c r="J1010" s="152"/>
      <c r="K1010" s="145"/>
      <c r="L1010" s="145"/>
      <c r="M1010" s="133"/>
    </row>
    <row r="1011" spans="1:13" ht="15">
      <c r="A1011" s="143"/>
      <c r="B1011" s="137" t="s">
        <v>137</v>
      </c>
      <c r="C1011" s="145"/>
      <c r="D1011" s="145"/>
      <c r="E1011" s="145"/>
      <c r="F1011" s="146"/>
      <c r="G1011" s="145"/>
      <c r="H1011" s="147"/>
      <c r="I1011" s="145"/>
      <c r="J1011" s="147"/>
      <c r="K1011" s="145"/>
      <c r="L1011" s="145"/>
      <c r="M1011" s="156">
        <f>ROUND(M1009+M1010,0)/100</f>
        <v>89.44</v>
      </c>
    </row>
    <row r="1013" spans="1:13" ht="57">
      <c r="A1013" s="118"/>
      <c r="B1013" s="150" t="s">
        <v>36</v>
      </c>
      <c r="C1013" s="145"/>
      <c r="D1013" s="145"/>
      <c r="E1013" s="145"/>
      <c r="F1013" s="146"/>
      <c r="G1013" s="145"/>
      <c r="H1013" s="147"/>
      <c r="I1013" s="145"/>
      <c r="J1013" s="147"/>
      <c r="K1013" s="145"/>
      <c r="L1013" s="145"/>
      <c r="M1013" s="156"/>
    </row>
    <row r="1014" spans="1:13" ht="15">
      <c r="A1014" s="387" t="s">
        <v>432</v>
      </c>
      <c r="B1014" s="387"/>
      <c r="C1014" s="387"/>
      <c r="D1014" s="387"/>
      <c r="E1014" s="387"/>
      <c r="F1014" s="387"/>
      <c r="G1014" s="387"/>
      <c r="H1014" s="387"/>
      <c r="I1014" s="387"/>
      <c r="J1014" s="387"/>
      <c r="K1014" s="387"/>
      <c r="L1014" s="387"/>
      <c r="M1014" s="387"/>
    </row>
    <row r="1015" spans="1:13" ht="15">
      <c r="A1015" s="158"/>
      <c r="B1015" s="150" t="s">
        <v>249</v>
      </c>
      <c r="C1015" s="137"/>
      <c r="D1015" s="137"/>
      <c r="E1015" s="137"/>
      <c r="F1015" s="137"/>
      <c r="G1015" s="137"/>
      <c r="H1015" s="137"/>
      <c r="I1015" s="137"/>
      <c r="J1015" s="147"/>
      <c r="K1015" s="137"/>
      <c r="L1015" s="137"/>
      <c r="M1015" s="137"/>
    </row>
    <row r="1016" spans="1:13" ht="15">
      <c r="A1016" s="128" t="s">
        <v>47</v>
      </c>
      <c r="B1016" s="129" t="s">
        <v>48</v>
      </c>
      <c r="C1016" s="118" t="s">
        <v>49</v>
      </c>
      <c r="D1016" s="118" t="s">
        <v>50</v>
      </c>
      <c r="E1016" s="118" t="s">
        <v>51</v>
      </c>
      <c r="F1016" s="130" t="s">
        <v>52</v>
      </c>
      <c r="G1016" s="118" t="s">
        <v>53</v>
      </c>
      <c r="H1016" s="131" t="s">
        <v>54</v>
      </c>
      <c r="I1016" s="118" t="s">
        <v>55</v>
      </c>
      <c r="J1016" s="131" t="s">
        <v>56</v>
      </c>
      <c r="K1016" s="118" t="s">
        <v>57</v>
      </c>
      <c r="L1016" s="118" t="s">
        <v>58</v>
      </c>
      <c r="M1016" s="132" t="s">
        <v>59</v>
      </c>
    </row>
    <row r="1017" spans="1:13">
      <c r="A1017" s="143">
        <v>1</v>
      </c>
      <c r="B1017" s="137" t="s">
        <v>250</v>
      </c>
      <c r="C1017" s="145"/>
      <c r="D1017" s="145">
        <v>1</v>
      </c>
      <c r="E1017" s="133">
        <f>'BASIC RATES'!D93</f>
        <v>289.60000000000002</v>
      </c>
      <c r="F1017" s="146">
        <v>0.2</v>
      </c>
      <c r="G1017" s="145">
        <f>E1017-(E1017*F1017)</f>
        <v>231.68</v>
      </c>
      <c r="H1017" s="147"/>
      <c r="I1017" s="145">
        <f>G1017+(G1017*H1017)</f>
        <v>231.68</v>
      </c>
      <c r="J1017" s="147">
        <v>0.14499999999999999</v>
      </c>
      <c r="K1017" s="133">
        <f>SUM(I1017)*J1017</f>
        <v>33.593600000000002</v>
      </c>
      <c r="L1017" s="145">
        <f>K1017+I1017</f>
        <v>265.27359999999999</v>
      </c>
      <c r="M1017" s="133">
        <f>L1017*D1017</f>
        <v>265.27359999999999</v>
      </c>
    </row>
    <row r="1018" spans="1:13">
      <c r="A1018" s="143">
        <v>2</v>
      </c>
      <c r="B1018" s="137" t="s">
        <v>173</v>
      </c>
      <c r="C1018" s="145"/>
      <c r="D1018" s="145">
        <v>1</v>
      </c>
      <c r="E1018" s="133">
        <v>2.67</v>
      </c>
      <c r="F1018" s="146">
        <v>0.2</v>
      </c>
      <c r="G1018" s="145">
        <f>E1018-(E1018*F1018)</f>
        <v>2.1360000000000001</v>
      </c>
      <c r="H1018" s="147"/>
      <c r="I1018" s="145">
        <f>G1018+(G1018*H1018)</f>
        <v>2.1360000000000001</v>
      </c>
      <c r="J1018" s="147">
        <v>0.14499999999999999</v>
      </c>
      <c r="K1018" s="133">
        <f>SUM(I1018)*J1018</f>
        <v>0.30972</v>
      </c>
      <c r="L1018" s="145">
        <f>K1018+I1018</f>
        <v>2.4457200000000001</v>
      </c>
      <c r="M1018" s="133">
        <f>L1018*D1018</f>
        <v>2.4457200000000001</v>
      </c>
    </row>
    <row r="1019" spans="1:13">
      <c r="A1019" s="143">
        <v>3</v>
      </c>
      <c r="B1019" s="137" t="s">
        <v>173</v>
      </c>
      <c r="C1019" s="145"/>
      <c r="D1019" s="145">
        <v>3</v>
      </c>
      <c r="E1019" s="133">
        <v>2.67</v>
      </c>
      <c r="F1019" s="146">
        <v>0.2</v>
      </c>
      <c r="G1019" s="145">
        <f>E1019-(E1019*F1019)</f>
        <v>2.1360000000000001</v>
      </c>
      <c r="H1019" s="147"/>
      <c r="I1019" s="145">
        <f>G1019+(G1019*H1019)</f>
        <v>2.1360000000000001</v>
      </c>
      <c r="J1019" s="147">
        <v>0.14499999999999999</v>
      </c>
      <c r="K1019" s="133">
        <f>SUM(I1019)*J1019</f>
        <v>0.30972</v>
      </c>
      <c r="L1019" s="145">
        <f>K1019+I1019</f>
        <v>2.4457200000000001</v>
      </c>
      <c r="M1019" s="133">
        <f>L1019*D1019</f>
        <v>7.3371600000000008</v>
      </c>
    </row>
    <row r="1020" spans="1:13">
      <c r="A1020" s="143"/>
      <c r="B1020" s="145"/>
      <c r="C1020" s="145"/>
      <c r="D1020" s="145"/>
      <c r="E1020" s="145"/>
      <c r="F1020" s="146"/>
      <c r="G1020" s="145"/>
      <c r="H1020" s="147"/>
      <c r="I1020" s="145"/>
      <c r="J1020" s="147"/>
      <c r="K1020" s="145"/>
      <c r="L1020" s="145"/>
      <c r="M1020" s="133"/>
    </row>
    <row r="1021" spans="1:13">
      <c r="A1021" s="143"/>
      <c r="B1021" s="145" t="s">
        <v>67</v>
      </c>
      <c r="C1021" s="145"/>
      <c r="D1021" s="145"/>
      <c r="E1021" s="145"/>
      <c r="F1021" s="146"/>
      <c r="G1021" s="145"/>
      <c r="H1021" s="147"/>
      <c r="I1021" s="145"/>
      <c r="J1021" s="147"/>
      <c r="K1021" s="145"/>
      <c r="L1021" s="145"/>
      <c r="M1021" s="133">
        <f>SUM(M1017:M1020)</f>
        <v>275.05647999999997</v>
      </c>
    </row>
    <row r="1022" spans="1:13">
      <c r="A1022" s="143">
        <v>4</v>
      </c>
      <c r="B1022" s="145" t="s">
        <v>68</v>
      </c>
      <c r="C1022" s="145"/>
      <c r="D1022" s="145"/>
      <c r="E1022" s="145"/>
      <c r="F1022" s="146"/>
      <c r="G1022" s="145"/>
      <c r="H1022" s="147"/>
      <c r="I1022" s="145"/>
      <c r="J1022" s="147">
        <v>0.02</v>
      </c>
      <c r="K1022" s="145"/>
      <c r="L1022" s="145"/>
      <c r="M1022" s="133">
        <f>M1021*J1022</f>
        <v>5.5011295999999996</v>
      </c>
    </row>
    <row r="1023" spans="1:13">
      <c r="A1023" s="143"/>
      <c r="B1023" s="145"/>
      <c r="C1023" s="145"/>
      <c r="D1023" s="145"/>
      <c r="E1023" s="145"/>
      <c r="F1023" s="146"/>
      <c r="G1023" s="145"/>
      <c r="H1023" s="147"/>
      <c r="I1023" s="145"/>
      <c r="J1023" s="147"/>
      <c r="K1023" s="145"/>
      <c r="L1023" s="145"/>
      <c r="M1023" s="133">
        <f>SUM(M1021:M1022)</f>
        <v>280.55760959999998</v>
      </c>
    </row>
    <row r="1024" spans="1:13">
      <c r="A1024" s="143">
        <v>5</v>
      </c>
      <c r="B1024" s="145" t="s">
        <v>69</v>
      </c>
      <c r="C1024" s="145"/>
      <c r="D1024" s="145">
        <v>1</v>
      </c>
      <c r="E1024" s="145"/>
      <c r="F1024" s="146"/>
      <c r="G1024" s="159">
        <f>SUM(G1025:G1026)</f>
        <v>110.20000000000002</v>
      </c>
      <c r="H1024" s="136"/>
      <c r="I1024" s="133">
        <f>G1024+(G1024*H1024)</f>
        <v>110.20000000000002</v>
      </c>
      <c r="J1024" s="147"/>
      <c r="K1024" s="145"/>
      <c r="L1024" s="133">
        <f>K1024+I1024</f>
        <v>110.20000000000002</v>
      </c>
      <c r="M1024" s="133">
        <f>L1024*D1024</f>
        <v>110.20000000000002</v>
      </c>
    </row>
    <row r="1025" spans="1:13">
      <c r="A1025" s="143"/>
      <c r="B1025" s="137" t="s">
        <v>70</v>
      </c>
      <c r="C1025" s="123" t="s">
        <v>71</v>
      </c>
      <c r="D1025" s="160">
        <v>0.1</v>
      </c>
      <c r="E1025" s="142">
        <v>579</v>
      </c>
      <c r="F1025" s="123"/>
      <c r="G1025" s="137">
        <f>E1025*D1025</f>
        <v>57.900000000000006</v>
      </c>
      <c r="H1025" s="136"/>
      <c r="I1025" s="133"/>
      <c r="J1025" s="147"/>
      <c r="K1025" s="145"/>
      <c r="L1025" s="133"/>
      <c r="M1025" s="133"/>
    </row>
    <row r="1026" spans="1:13">
      <c r="A1026" s="143"/>
      <c r="B1026" s="137" t="s">
        <v>73</v>
      </c>
      <c r="C1026" s="123" t="s">
        <v>71</v>
      </c>
      <c r="D1026" s="160">
        <v>0.1</v>
      </c>
      <c r="E1026" s="142">
        <v>523</v>
      </c>
      <c r="F1026" s="123"/>
      <c r="G1026" s="137">
        <f>E1026*D1026</f>
        <v>52.300000000000004</v>
      </c>
      <c r="H1026" s="136"/>
      <c r="I1026" s="133"/>
      <c r="J1026" s="147"/>
      <c r="K1026" s="145"/>
      <c r="L1026" s="133"/>
      <c r="M1026" s="133"/>
    </row>
    <row r="1027" spans="1:13">
      <c r="A1027" s="143"/>
      <c r="B1027" s="145"/>
      <c r="C1027" s="145"/>
      <c r="D1027" s="145"/>
      <c r="E1027" s="145"/>
      <c r="F1027" s="146"/>
      <c r="G1027" s="145"/>
      <c r="H1027" s="154"/>
      <c r="I1027" s="133"/>
      <c r="J1027" s="147"/>
      <c r="K1027" s="145"/>
      <c r="L1027" s="133"/>
      <c r="M1027" s="133">
        <f>SUM(M1023:M1026)</f>
        <v>390.75760960000002</v>
      </c>
    </row>
    <row r="1028" spans="1:13">
      <c r="A1028" s="143">
        <v>6</v>
      </c>
      <c r="B1028" s="123" t="s">
        <v>74</v>
      </c>
      <c r="C1028" s="123"/>
      <c r="D1028" s="123"/>
      <c r="E1028" s="123"/>
      <c r="F1028" s="124"/>
      <c r="G1028" s="123"/>
      <c r="H1028" s="125"/>
      <c r="I1028" s="123"/>
      <c r="J1028" s="135">
        <v>0.01</v>
      </c>
      <c r="K1028" s="145"/>
      <c r="L1028" s="145"/>
      <c r="M1028" s="133">
        <f>M1027*J1028</f>
        <v>3.9075760960000001</v>
      </c>
    </row>
    <row r="1029" spans="1:13">
      <c r="A1029" s="143"/>
      <c r="B1029" s="123"/>
      <c r="C1029" s="145"/>
      <c r="D1029" s="145"/>
      <c r="E1029" s="145"/>
      <c r="F1029" s="146"/>
      <c r="G1029" s="145"/>
      <c r="H1029" s="147"/>
      <c r="I1029" s="145"/>
      <c r="J1029" s="147"/>
      <c r="K1029" s="145"/>
      <c r="L1029" s="145"/>
      <c r="M1029" s="133">
        <f>SUM(M1026:M1028)</f>
        <v>394.66518569600004</v>
      </c>
    </row>
    <row r="1030" spans="1:13">
      <c r="A1030" s="143">
        <v>7</v>
      </c>
      <c r="B1030" s="123" t="s">
        <v>75</v>
      </c>
      <c r="C1030" s="123"/>
      <c r="D1030" s="123"/>
      <c r="E1030" s="123"/>
      <c r="F1030" s="124"/>
      <c r="G1030" s="123"/>
      <c r="H1030" s="125"/>
      <c r="I1030" s="123"/>
      <c r="J1030" s="135">
        <v>0.15</v>
      </c>
      <c r="K1030" s="145"/>
      <c r="L1030" s="145"/>
      <c r="M1030" s="133">
        <f>M1029*J1030</f>
        <v>59.199777854400004</v>
      </c>
    </row>
    <row r="1031" spans="1:13">
      <c r="A1031" s="143"/>
      <c r="B1031" s="123"/>
      <c r="C1031" s="123"/>
      <c r="D1031" s="123"/>
      <c r="E1031" s="123"/>
      <c r="F1031" s="124"/>
      <c r="G1031" s="123"/>
      <c r="H1031" s="125"/>
      <c r="I1031" s="123"/>
      <c r="J1031" s="135"/>
      <c r="K1031" s="145"/>
      <c r="L1031" s="145"/>
      <c r="M1031" s="133">
        <f>M1030+M1029</f>
        <v>453.86496355040003</v>
      </c>
    </row>
    <row r="1032" spans="1:13">
      <c r="A1032" s="121">
        <v>6</v>
      </c>
      <c r="B1032" s="123" t="s">
        <v>76</v>
      </c>
      <c r="C1032" s="123"/>
      <c r="D1032" s="123"/>
      <c r="E1032" s="126"/>
      <c r="F1032" s="134"/>
      <c r="G1032" s="126"/>
      <c r="H1032" s="134"/>
      <c r="I1032" s="126"/>
      <c r="J1032" s="135">
        <v>0.01</v>
      </c>
      <c r="K1032" s="126"/>
      <c r="L1032" s="126"/>
      <c r="M1032" s="126">
        <f>M1031*J1032</f>
        <v>4.538649635504</v>
      </c>
    </row>
    <row r="1033" spans="1:13">
      <c r="A1033" s="143"/>
      <c r="B1033" s="123"/>
      <c r="C1033" s="145"/>
      <c r="D1033" s="145"/>
      <c r="E1033" s="145"/>
      <c r="F1033" s="146"/>
      <c r="G1033" s="145"/>
      <c r="H1033" s="147"/>
      <c r="I1033" s="145"/>
      <c r="J1033" s="147"/>
      <c r="K1033" s="145"/>
      <c r="L1033" s="145"/>
      <c r="M1033" s="133">
        <f>M1032+M1031</f>
        <v>458.40361318590402</v>
      </c>
    </row>
    <row r="1034" spans="1:13">
      <c r="A1034" s="143">
        <v>8</v>
      </c>
      <c r="B1034" s="123" t="s">
        <v>387</v>
      </c>
      <c r="C1034" s="145"/>
      <c r="D1034" s="145"/>
      <c r="E1034" s="145"/>
      <c r="F1034" s="146"/>
      <c r="G1034" s="145"/>
      <c r="H1034" s="147"/>
      <c r="I1034" s="145"/>
      <c r="J1034" s="154">
        <v>0.06</v>
      </c>
      <c r="K1034" s="145"/>
      <c r="L1034" s="145"/>
      <c r="M1034" s="133">
        <f>M1033*J1034</f>
        <v>27.504216791154239</v>
      </c>
    </row>
    <row r="1035" spans="1:13">
      <c r="A1035" s="143"/>
      <c r="B1035" s="145"/>
      <c r="C1035" s="146"/>
      <c r="D1035" s="146"/>
      <c r="E1035" s="146"/>
      <c r="F1035" s="146"/>
      <c r="G1035" s="146"/>
      <c r="H1035" s="146"/>
      <c r="I1035" s="146"/>
      <c r="J1035" s="147"/>
      <c r="K1035" s="146"/>
      <c r="L1035" s="146"/>
      <c r="M1035" s="133">
        <f>SUM(M1033:M1034)</f>
        <v>485.90782997705827</v>
      </c>
    </row>
    <row r="1036" spans="1:13">
      <c r="A1036" s="143"/>
      <c r="B1036" s="145"/>
      <c r="C1036" s="145"/>
      <c r="D1036" s="145"/>
      <c r="E1036" s="145"/>
      <c r="F1036" s="146"/>
      <c r="G1036" s="145"/>
      <c r="H1036" s="147"/>
      <c r="I1036" s="145"/>
      <c r="J1036" s="147"/>
      <c r="K1036" s="145"/>
      <c r="L1036" s="145"/>
      <c r="M1036" s="133"/>
    </row>
    <row r="1037" spans="1:13">
      <c r="A1037" s="143"/>
      <c r="B1037" s="145"/>
      <c r="C1037" s="145"/>
      <c r="D1037" s="145"/>
      <c r="E1037" s="145"/>
      <c r="F1037" s="146"/>
      <c r="G1037" s="145"/>
      <c r="H1037" s="147"/>
      <c r="I1037" s="145"/>
      <c r="J1037" s="147"/>
      <c r="K1037" s="145"/>
      <c r="L1037" s="145"/>
      <c r="M1037" s="133">
        <f>ROUND(M1035+M1036,0)</f>
        <v>486</v>
      </c>
    </row>
    <row r="1038" spans="1:13">
      <c r="A1038" s="143"/>
      <c r="B1038" s="145"/>
      <c r="C1038" s="145"/>
      <c r="D1038" s="145"/>
      <c r="E1038" s="145"/>
      <c r="F1038" s="146"/>
      <c r="G1038" s="145"/>
      <c r="H1038" s="147"/>
      <c r="I1038" s="145"/>
      <c r="J1038" s="147"/>
      <c r="K1038" s="145"/>
      <c r="L1038" s="145"/>
      <c r="M1038" s="133"/>
    </row>
    <row r="1039" spans="1:13">
      <c r="A1039" s="137"/>
      <c r="B1039" s="145"/>
      <c r="C1039" s="145"/>
      <c r="D1039" s="145"/>
      <c r="E1039" s="145"/>
      <c r="F1039" s="146"/>
      <c r="G1039" s="145"/>
      <c r="H1039" s="147"/>
      <c r="I1039" s="145"/>
      <c r="J1039" s="152"/>
      <c r="K1039" s="145"/>
      <c r="L1039" s="145"/>
      <c r="M1039" s="133"/>
    </row>
    <row r="1040" spans="1:13">
      <c r="A1040" s="137"/>
      <c r="B1040" s="137"/>
      <c r="C1040" s="137"/>
      <c r="D1040" s="137"/>
      <c r="E1040" s="137"/>
      <c r="F1040" s="137"/>
      <c r="G1040" s="137"/>
      <c r="H1040" s="137"/>
      <c r="I1040" s="137"/>
      <c r="J1040" s="137"/>
      <c r="K1040" s="137"/>
      <c r="L1040" s="137"/>
      <c r="M1040" s="137"/>
    </row>
    <row r="1041" spans="1:13" ht="15">
      <c r="A1041" s="387" t="s">
        <v>432</v>
      </c>
      <c r="B1041" s="387"/>
      <c r="C1041" s="387"/>
      <c r="D1041" s="387"/>
      <c r="E1041" s="387"/>
      <c r="F1041" s="387"/>
      <c r="G1041" s="387"/>
      <c r="H1041" s="387"/>
      <c r="I1041" s="387"/>
      <c r="J1041" s="387"/>
      <c r="K1041" s="387"/>
      <c r="L1041" s="387"/>
      <c r="M1041" s="387"/>
    </row>
    <row r="1042" spans="1:13" ht="15">
      <c r="A1042" s="158"/>
      <c r="B1042" s="150" t="s">
        <v>251</v>
      </c>
      <c r="C1042" s="137"/>
      <c r="D1042" s="137"/>
      <c r="E1042" s="137"/>
      <c r="F1042" s="137"/>
      <c r="G1042" s="137"/>
      <c r="H1042" s="137"/>
      <c r="I1042" s="137"/>
      <c r="J1042" s="147"/>
      <c r="K1042" s="137"/>
      <c r="L1042" s="137"/>
      <c r="M1042" s="137"/>
    </row>
    <row r="1043" spans="1:13" ht="15">
      <c r="A1043" s="128" t="s">
        <v>47</v>
      </c>
      <c r="B1043" s="129" t="s">
        <v>48</v>
      </c>
      <c r="C1043" s="118" t="s">
        <v>49</v>
      </c>
      <c r="D1043" s="118" t="s">
        <v>50</v>
      </c>
      <c r="E1043" s="118" t="s">
        <v>51</v>
      </c>
      <c r="F1043" s="130" t="s">
        <v>52</v>
      </c>
      <c r="G1043" s="118" t="s">
        <v>53</v>
      </c>
      <c r="H1043" s="131" t="s">
        <v>54</v>
      </c>
      <c r="I1043" s="118" t="s">
        <v>55</v>
      </c>
      <c r="J1043" s="131" t="s">
        <v>56</v>
      </c>
      <c r="K1043" s="118" t="s">
        <v>57</v>
      </c>
      <c r="L1043" s="118" t="s">
        <v>58</v>
      </c>
      <c r="M1043" s="132" t="s">
        <v>59</v>
      </c>
    </row>
    <row r="1044" spans="1:13">
      <c r="A1044" s="143">
        <v>1</v>
      </c>
      <c r="B1044" s="137" t="s">
        <v>252</v>
      </c>
      <c r="C1044" s="145"/>
      <c r="D1044" s="145">
        <v>1</v>
      </c>
      <c r="E1044" s="133">
        <f>'BASIC RATES'!D94</f>
        <v>289.60000000000002</v>
      </c>
      <c r="F1044" s="146">
        <v>0.2</v>
      </c>
      <c r="G1044" s="145">
        <f>E1044-(E1044*F1044)</f>
        <v>231.68</v>
      </c>
      <c r="H1044" s="147"/>
      <c r="I1044" s="145">
        <f>G1044+(G1044*H1044)</f>
        <v>231.68</v>
      </c>
      <c r="J1044" s="147">
        <v>0.14499999999999999</v>
      </c>
      <c r="K1044" s="133">
        <f>SUM(I1044)*J1044</f>
        <v>33.593600000000002</v>
      </c>
      <c r="L1044" s="145">
        <f>K1044+I1044</f>
        <v>265.27359999999999</v>
      </c>
      <c r="M1044" s="133">
        <f>L1044*D1044</f>
        <v>265.27359999999999</v>
      </c>
    </row>
    <row r="1045" spans="1:13">
      <c r="A1045" s="143">
        <v>2</v>
      </c>
      <c r="B1045" s="137" t="s">
        <v>253</v>
      </c>
      <c r="C1045" s="145"/>
      <c r="D1045" s="145">
        <v>1</v>
      </c>
      <c r="E1045" s="133">
        <f>'BASIC RATES'!D104</f>
        <v>3.01</v>
      </c>
      <c r="F1045" s="146">
        <v>0.2</v>
      </c>
      <c r="G1045" s="145">
        <f>E1045-(E1045*F1045)</f>
        <v>2.4079999999999999</v>
      </c>
      <c r="H1045" s="147"/>
      <c r="I1045" s="145">
        <f>G1045+(G1045*H1045)</f>
        <v>2.4079999999999999</v>
      </c>
      <c r="J1045" s="147">
        <v>0.14499999999999999</v>
      </c>
      <c r="K1045" s="133">
        <f>SUM(I1045)*J1045</f>
        <v>0.34915999999999997</v>
      </c>
      <c r="L1045" s="145">
        <f>K1045+I1045</f>
        <v>2.7571599999999998</v>
      </c>
      <c r="M1045" s="133">
        <f>L1045*D1045</f>
        <v>2.7571599999999998</v>
      </c>
    </row>
    <row r="1046" spans="1:13">
      <c r="A1046" s="143">
        <v>3</v>
      </c>
      <c r="B1046" s="137" t="s">
        <v>253</v>
      </c>
      <c r="C1046" s="145"/>
      <c r="D1046" s="145">
        <v>3</v>
      </c>
      <c r="E1046" s="133">
        <f>E1045</f>
        <v>3.01</v>
      </c>
      <c r="F1046" s="146">
        <v>0.2</v>
      </c>
      <c r="G1046" s="145">
        <f>E1046-(E1046*F1046)</f>
        <v>2.4079999999999999</v>
      </c>
      <c r="H1046" s="147"/>
      <c r="I1046" s="145">
        <f>G1046+(G1046*H1046)</f>
        <v>2.4079999999999999</v>
      </c>
      <c r="J1046" s="147">
        <v>0.14499999999999999</v>
      </c>
      <c r="K1046" s="133">
        <f>SUM(I1046)*J1046</f>
        <v>0.34915999999999997</v>
      </c>
      <c r="L1046" s="145">
        <f>K1046+I1046</f>
        <v>2.7571599999999998</v>
      </c>
      <c r="M1046" s="133">
        <f>L1046*D1046</f>
        <v>8.2714800000000004</v>
      </c>
    </row>
    <row r="1047" spans="1:13">
      <c r="A1047" s="143"/>
      <c r="B1047" s="145"/>
      <c r="C1047" s="145"/>
      <c r="D1047" s="145"/>
      <c r="E1047" s="145"/>
      <c r="F1047" s="146"/>
      <c r="G1047" s="145"/>
      <c r="H1047" s="147"/>
      <c r="I1047" s="145"/>
      <c r="J1047" s="147"/>
      <c r="K1047" s="145"/>
      <c r="L1047" s="145"/>
      <c r="M1047" s="133"/>
    </row>
    <row r="1048" spans="1:13">
      <c r="A1048" s="143"/>
      <c r="B1048" s="145" t="s">
        <v>67</v>
      </c>
      <c r="C1048" s="145"/>
      <c r="D1048" s="145"/>
      <c r="E1048" s="145"/>
      <c r="F1048" s="146"/>
      <c r="G1048" s="145"/>
      <c r="H1048" s="147"/>
      <c r="I1048" s="145"/>
      <c r="J1048" s="147"/>
      <c r="K1048" s="145"/>
      <c r="L1048" s="145"/>
      <c r="M1048" s="133">
        <f>SUM(M1044:M1047)</f>
        <v>276.30223999999998</v>
      </c>
    </row>
    <row r="1049" spans="1:13">
      <c r="A1049" s="143">
        <v>4</v>
      </c>
      <c r="B1049" s="145" t="s">
        <v>68</v>
      </c>
      <c r="C1049" s="145"/>
      <c r="D1049" s="145"/>
      <c r="E1049" s="145"/>
      <c r="F1049" s="146"/>
      <c r="G1049" s="145"/>
      <c r="H1049" s="147"/>
      <c r="I1049" s="145"/>
      <c r="J1049" s="147">
        <v>0.02</v>
      </c>
      <c r="K1049" s="145"/>
      <c r="L1049" s="145"/>
      <c r="M1049" s="133">
        <f>M1048*J1049</f>
        <v>5.5260448000000002</v>
      </c>
    </row>
    <row r="1050" spans="1:13">
      <c r="A1050" s="143"/>
      <c r="B1050" s="145"/>
      <c r="C1050" s="145"/>
      <c r="D1050" s="145"/>
      <c r="E1050" s="145"/>
      <c r="F1050" s="146"/>
      <c r="G1050" s="145"/>
      <c r="H1050" s="147"/>
      <c r="I1050" s="145"/>
      <c r="J1050" s="147"/>
      <c r="K1050" s="145"/>
      <c r="L1050" s="145"/>
      <c r="M1050" s="133">
        <f>SUM(M1048:M1049)</f>
        <v>281.82828480000001</v>
      </c>
    </row>
    <row r="1051" spans="1:13">
      <c r="A1051" s="143">
        <v>5</v>
      </c>
      <c r="B1051" s="145" t="s">
        <v>69</v>
      </c>
      <c r="C1051" s="145"/>
      <c r="D1051" s="145">
        <v>1</v>
      </c>
      <c r="E1051" s="145"/>
      <c r="F1051" s="146"/>
      <c r="G1051" s="159">
        <f>SUM(G1052:G1053)</f>
        <v>110.20000000000002</v>
      </c>
      <c r="H1051" s="136"/>
      <c r="I1051" s="133">
        <f>G1051+(G1051*H1051)</f>
        <v>110.20000000000002</v>
      </c>
      <c r="J1051" s="147"/>
      <c r="K1051" s="145"/>
      <c r="L1051" s="133">
        <f>K1051+I1051</f>
        <v>110.20000000000002</v>
      </c>
      <c r="M1051" s="133">
        <f>L1051*D1051</f>
        <v>110.20000000000002</v>
      </c>
    </row>
    <row r="1052" spans="1:13">
      <c r="A1052" s="143"/>
      <c r="B1052" s="137" t="s">
        <v>70</v>
      </c>
      <c r="C1052" s="123" t="s">
        <v>71</v>
      </c>
      <c r="D1052" s="160">
        <v>0.1</v>
      </c>
      <c r="E1052" s="142">
        <v>579</v>
      </c>
      <c r="F1052" s="123"/>
      <c r="G1052" s="137">
        <f>E1052*D1052</f>
        <v>57.900000000000006</v>
      </c>
      <c r="H1052" s="136"/>
      <c r="I1052" s="133"/>
      <c r="J1052" s="147"/>
      <c r="K1052" s="145"/>
      <c r="L1052" s="133"/>
      <c r="M1052" s="133"/>
    </row>
    <row r="1053" spans="1:13">
      <c r="A1053" s="143"/>
      <c r="B1053" s="137" t="s">
        <v>73</v>
      </c>
      <c r="C1053" s="123" t="s">
        <v>71</v>
      </c>
      <c r="D1053" s="160">
        <v>0.1</v>
      </c>
      <c r="E1053" s="142">
        <v>523</v>
      </c>
      <c r="F1053" s="123"/>
      <c r="G1053" s="137">
        <f>E1053*D1053</f>
        <v>52.300000000000004</v>
      </c>
      <c r="H1053" s="136"/>
      <c r="I1053" s="133"/>
      <c r="J1053" s="147"/>
      <c r="K1053" s="145"/>
      <c r="L1053" s="133"/>
      <c r="M1053" s="133"/>
    </row>
    <row r="1054" spans="1:13">
      <c r="A1054" s="143"/>
      <c r="B1054" s="145"/>
      <c r="C1054" s="145"/>
      <c r="D1054" s="145"/>
      <c r="E1054" s="145"/>
      <c r="F1054" s="146"/>
      <c r="G1054" s="145"/>
      <c r="H1054" s="154"/>
      <c r="I1054" s="133"/>
      <c r="J1054" s="147"/>
      <c r="K1054" s="145"/>
      <c r="L1054" s="133"/>
      <c r="M1054" s="133">
        <f>SUM(M1050:M1053)</f>
        <v>392.02828480000005</v>
      </c>
    </row>
    <row r="1055" spans="1:13">
      <c r="A1055" s="143">
        <v>6</v>
      </c>
      <c r="B1055" s="123" t="s">
        <v>74</v>
      </c>
      <c r="C1055" s="123"/>
      <c r="D1055" s="123"/>
      <c r="E1055" s="123"/>
      <c r="F1055" s="124"/>
      <c r="G1055" s="123"/>
      <c r="H1055" s="125"/>
      <c r="I1055" s="123"/>
      <c r="J1055" s="135">
        <v>0.01</v>
      </c>
      <c r="K1055" s="145"/>
      <c r="L1055" s="145"/>
      <c r="M1055" s="133">
        <f>M1054*J1055</f>
        <v>3.9202828480000007</v>
      </c>
    </row>
    <row r="1056" spans="1:13">
      <c r="A1056" s="143"/>
      <c r="B1056" s="123"/>
      <c r="C1056" s="145"/>
      <c r="D1056" s="145"/>
      <c r="E1056" s="145"/>
      <c r="F1056" s="146"/>
      <c r="G1056" s="145"/>
      <c r="H1056" s="147"/>
      <c r="I1056" s="145"/>
      <c r="J1056" s="147"/>
      <c r="K1056" s="145"/>
      <c r="L1056" s="145"/>
      <c r="M1056" s="133">
        <f>SUM(M1053:M1055)</f>
        <v>395.94856764800005</v>
      </c>
    </row>
    <row r="1057" spans="1:13">
      <c r="A1057" s="143">
        <v>7</v>
      </c>
      <c r="B1057" s="123" t="s">
        <v>75</v>
      </c>
      <c r="C1057" s="123"/>
      <c r="D1057" s="123"/>
      <c r="E1057" s="123"/>
      <c r="F1057" s="124"/>
      <c r="G1057" s="123"/>
      <c r="H1057" s="125"/>
      <c r="I1057" s="123"/>
      <c r="J1057" s="135">
        <v>0.15</v>
      </c>
      <c r="K1057" s="145"/>
      <c r="L1057" s="145"/>
      <c r="M1057" s="133">
        <f>M1056*J1057</f>
        <v>59.392285147200006</v>
      </c>
    </row>
    <row r="1058" spans="1:13">
      <c r="A1058" s="143"/>
      <c r="B1058" s="123"/>
      <c r="C1058" s="123"/>
      <c r="D1058" s="123"/>
      <c r="E1058" s="123"/>
      <c r="F1058" s="124"/>
      <c r="G1058" s="123"/>
      <c r="H1058" s="125"/>
      <c r="I1058" s="123"/>
      <c r="J1058" s="135"/>
      <c r="K1058" s="145"/>
      <c r="L1058" s="145"/>
      <c r="M1058" s="133">
        <f>M1057+M1056</f>
        <v>455.34085279520008</v>
      </c>
    </row>
    <row r="1059" spans="1:13">
      <c r="A1059" s="121">
        <v>6</v>
      </c>
      <c r="B1059" s="123" t="s">
        <v>76</v>
      </c>
      <c r="C1059" s="123"/>
      <c r="D1059" s="123"/>
      <c r="E1059" s="126"/>
      <c r="F1059" s="134"/>
      <c r="G1059" s="126"/>
      <c r="H1059" s="134"/>
      <c r="I1059" s="126"/>
      <c r="J1059" s="135">
        <v>0.01</v>
      </c>
      <c r="K1059" s="126"/>
      <c r="L1059" s="126"/>
      <c r="M1059" s="126">
        <f>M1058*J1059</f>
        <v>4.5534085279520005</v>
      </c>
    </row>
    <row r="1060" spans="1:13">
      <c r="A1060" s="143"/>
      <c r="B1060" s="123"/>
      <c r="C1060" s="145"/>
      <c r="D1060" s="145"/>
      <c r="E1060" s="145"/>
      <c r="F1060" s="146"/>
      <c r="G1060" s="145"/>
      <c r="H1060" s="147"/>
      <c r="I1060" s="145"/>
      <c r="J1060" s="147"/>
      <c r="K1060" s="145"/>
      <c r="L1060" s="145"/>
      <c r="M1060" s="133">
        <f>M1059+M1058</f>
        <v>459.89426132315208</v>
      </c>
    </row>
    <row r="1061" spans="1:13">
      <c r="A1061" s="143">
        <v>8</v>
      </c>
      <c r="B1061" s="123" t="s">
        <v>387</v>
      </c>
      <c r="C1061" s="145"/>
      <c r="D1061" s="145"/>
      <c r="E1061" s="145"/>
      <c r="F1061" s="146"/>
      <c r="G1061" s="145"/>
      <c r="H1061" s="147"/>
      <c r="I1061" s="145"/>
      <c r="J1061" s="154">
        <v>0.06</v>
      </c>
      <c r="K1061" s="145"/>
      <c r="L1061" s="145"/>
      <c r="M1061" s="133">
        <f>M1060*J1061</f>
        <v>27.593655679389123</v>
      </c>
    </row>
    <row r="1062" spans="1:13">
      <c r="A1062" s="143"/>
      <c r="B1062" s="145"/>
      <c r="C1062" s="146"/>
      <c r="D1062" s="146"/>
      <c r="E1062" s="146"/>
      <c r="F1062" s="146"/>
      <c r="G1062" s="146"/>
      <c r="H1062" s="146"/>
      <c r="I1062" s="146"/>
      <c r="J1062" s="147"/>
      <c r="K1062" s="146"/>
      <c r="L1062" s="146"/>
      <c r="M1062" s="133">
        <f>SUM(M1060:M1061)</f>
        <v>487.48791700254122</v>
      </c>
    </row>
    <row r="1063" spans="1:13">
      <c r="A1063" s="143"/>
      <c r="B1063" s="145"/>
      <c r="C1063" s="145"/>
      <c r="D1063" s="145"/>
      <c r="E1063" s="145"/>
      <c r="F1063" s="146"/>
      <c r="G1063" s="145"/>
      <c r="H1063" s="147"/>
      <c r="I1063" s="145"/>
      <c r="J1063" s="147"/>
      <c r="K1063" s="145"/>
      <c r="L1063" s="145"/>
      <c r="M1063" s="133"/>
    </row>
    <row r="1064" spans="1:13">
      <c r="A1064" s="143"/>
      <c r="B1064" s="145"/>
      <c r="C1064" s="145"/>
      <c r="D1064" s="145"/>
      <c r="E1064" s="145"/>
      <c r="F1064" s="146"/>
      <c r="G1064" s="145"/>
      <c r="H1064" s="147"/>
      <c r="I1064" s="145"/>
      <c r="J1064" s="147"/>
      <c r="K1064" s="145"/>
      <c r="L1064" s="145"/>
      <c r="M1064" s="133">
        <f>ROUND(M1062+M1063,0)</f>
        <v>487</v>
      </c>
    </row>
    <row r="1066" spans="1:13" ht="57">
      <c r="A1066" s="209"/>
      <c r="B1066" s="162" t="s">
        <v>254</v>
      </c>
      <c r="C1066" s="123"/>
      <c r="D1066" s="123"/>
      <c r="E1066" s="123"/>
      <c r="F1066" s="124"/>
      <c r="G1066" s="123"/>
      <c r="H1066" s="125"/>
      <c r="I1066" s="123"/>
      <c r="J1066" s="135"/>
      <c r="K1066" s="123"/>
      <c r="L1066" s="123"/>
      <c r="M1066" s="139"/>
    </row>
    <row r="1067" spans="1:13" ht="15">
      <c r="A1067" s="387" t="s">
        <v>432</v>
      </c>
      <c r="B1067" s="387"/>
      <c r="C1067" s="387"/>
      <c r="D1067" s="387"/>
      <c r="E1067" s="387"/>
      <c r="F1067" s="387"/>
      <c r="G1067" s="387"/>
      <c r="H1067" s="387"/>
      <c r="I1067" s="387"/>
      <c r="J1067" s="387"/>
      <c r="K1067" s="387"/>
      <c r="L1067" s="387"/>
      <c r="M1067" s="387"/>
    </row>
    <row r="1068" spans="1:13" ht="15">
      <c r="A1068" s="163"/>
      <c r="B1068" s="162" t="s">
        <v>255</v>
      </c>
      <c r="C1068" s="145"/>
      <c r="D1068" s="145"/>
      <c r="E1068" s="145"/>
      <c r="F1068" s="146"/>
      <c r="G1068" s="145"/>
      <c r="H1068" s="147"/>
      <c r="I1068" s="145"/>
      <c r="J1068" s="147"/>
      <c r="K1068" s="145"/>
      <c r="L1068" s="145"/>
      <c r="M1068" s="133"/>
    </row>
    <row r="1069" spans="1:13" ht="15">
      <c r="A1069" s="128" t="s">
        <v>47</v>
      </c>
      <c r="B1069" s="129" t="s">
        <v>48</v>
      </c>
      <c r="C1069" s="118" t="s">
        <v>49</v>
      </c>
      <c r="D1069" s="118" t="s">
        <v>50</v>
      </c>
      <c r="E1069" s="118" t="s">
        <v>51</v>
      </c>
      <c r="F1069" s="130" t="s">
        <v>52</v>
      </c>
      <c r="G1069" s="118" t="s">
        <v>53</v>
      </c>
      <c r="H1069" s="131" t="s">
        <v>54</v>
      </c>
      <c r="I1069" s="118" t="s">
        <v>55</v>
      </c>
      <c r="J1069" s="131" t="s">
        <v>56</v>
      </c>
      <c r="K1069" s="118" t="s">
        <v>57</v>
      </c>
      <c r="L1069" s="118" t="s">
        <v>58</v>
      </c>
      <c r="M1069" s="132" t="s">
        <v>59</v>
      </c>
    </row>
    <row r="1070" spans="1:13">
      <c r="A1070" s="143">
        <v>1</v>
      </c>
      <c r="B1070" s="162" t="s">
        <v>255</v>
      </c>
      <c r="C1070" s="145"/>
      <c r="D1070" s="145">
        <v>1</v>
      </c>
      <c r="E1070" s="145">
        <v>523</v>
      </c>
      <c r="F1070" s="146">
        <v>0.3</v>
      </c>
      <c r="G1070" s="145">
        <f>E1070-(E1070*F1070)</f>
        <v>366.1</v>
      </c>
      <c r="H1070" s="154">
        <v>0.14000000000000001</v>
      </c>
      <c r="I1070" s="133">
        <f>G1070+(G1070*H1070)</f>
        <v>417.35400000000004</v>
      </c>
      <c r="J1070" s="147">
        <v>0.05</v>
      </c>
      <c r="K1070" s="133">
        <f>SUM(G1070)*J1070</f>
        <v>18.305000000000003</v>
      </c>
      <c r="L1070" s="133">
        <f>K1070+I1070</f>
        <v>435.65900000000005</v>
      </c>
      <c r="M1070" s="133">
        <f>L1070*D1070</f>
        <v>435.65900000000005</v>
      </c>
    </row>
    <row r="1071" spans="1:13">
      <c r="A1071" s="143"/>
      <c r="B1071" s="164"/>
      <c r="C1071" s="145"/>
      <c r="D1071" s="145"/>
      <c r="E1071" s="145"/>
      <c r="F1071" s="146"/>
      <c r="G1071" s="145"/>
      <c r="H1071" s="147"/>
      <c r="I1071" s="145"/>
      <c r="J1071" s="147"/>
      <c r="K1071" s="133"/>
      <c r="L1071" s="145"/>
      <c r="M1071" s="133"/>
    </row>
    <row r="1072" spans="1:13">
      <c r="A1072" s="143"/>
      <c r="B1072" s="145" t="s">
        <v>67</v>
      </c>
      <c r="C1072" s="145"/>
      <c r="D1072" s="145"/>
      <c r="E1072" s="145"/>
      <c r="F1072" s="146"/>
      <c r="G1072" s="145"/>
      <c r="H1072" s="147"/>
      <c r="I1072" s="145"/>
      <c r="J1072" s="147"/>
      <c r="K1072" s="145"/>
      <c r="L1072" s="145"/>
      <c r="M1072" s="133">
        <f>SUM(M1070)</f>
        <v>435.65900000000005</v>
      </c>
    </row>
    <row r="1073" spans="1:13">
      <c r="A1073" s="143"/>
      <c r="B1073" s="145"/>
      <c r="C1073" s="145"/>
      <c r="D1073" s="145"/>
      <c r="E1073" s="145"/>
      <c r="F1073" s="146"/>
      <c r="G1073" s="145"/>
      <c r="H1073" s="147"/>
      <c r="I1073" s="145"/>
      <c r="J1073" s="147"/>
      <c r="K1073" s="145"/>
      <c r="L1073" s="145"/>
      <c r="M1073" s="133"/>
    </row>
    <row r="1074" spans="1:13">
      <c r="A1074" s="143">
        <v>2</v>
      </c>
      <c r="B1074" s="145" t="s">
        <v>68</v>
      </c>
      <c r="C1074" s="145"/>
      <c r="D1074" s="145"/>
      <c r="E1074" s="145"/>
      <c r="F1074" s="146"/>
      <c r="G1074" s="145"/>
      <c r="H1074" s="147"/>
      <c r="I1074" s="145"/>
      <c r="J1074" s="152">
        <v>0.02</v>
      </c>
      <c r="K1074" s="145"/>
      <c r="L1074" s="145"/>
      <c r="M1074" s="133">
        <f>M1072*J1074</f>
        <v>8.7131800000000013</v>
      </c>
    </row>
    <row r="1075" spans="1:13">
      <c r="A1075" s="143"/>
      <c r="B1075" s="145"/>
      <c r="C1075" s="145"/>
      <c r="D1075" s="145"/>
      <c r="E1075" s="145"/>
      <c r="F1075" s="146"/>
      <c r="G1075" s="145"/>
      <c r="H1075" s="147"/>
      <c r="I1075" s="145"/>
      <c r="J1075" s="152"/>
      <c r="K1075" s="145"/>
      <c r="L1075" s="145"/>
      <c r="M1075" s="133">
        <f>SUM(M1072:M1074)</f>
        <v>444.37218000000007</v>
      </c>
    </row>
    <row r="1076" spans="1:13">
      <c r="A1076" s="143">
        <v>3</v>
      </c>
      <c r="B1076" s="123" t="s">
        <v>69</v>
      </c>
      <c r="C1076" s="123"/>
      <c r="D1076" s="123">
        <v>1</v>
      </c>
      <c r="E1076" s="123"/>
      <c r="F1076" s="124"/>
      <c r="G1076" s="123">
        <f>SUM(G1077:G1079)/25</f>
        <v>131.36000000000001</v>
      </c>
      <c r="H1076" s="136"/>
      <c r="I1076" s="126">
        <f>G1076+(G1076*H1076)</f>
        <v>131.36000000000001</v>
      </c>
      <c r="J1076" s="135"/>
      <c r="K1076" s="123">
        <f>I1076*J1076</f>
        <v>0</v>
      </c>
      <c r="L1076" s="123">
        <f>K1076+I1076</f>
        <v>131.36000000000001</v>
      </c>
      <c r="M1076" s="126">
        <f>L1076*D1076</f>
        <v>131.36000000000001</v>
      </c>
    </row>
    <row r="1077" spans="1:13">
      <c r="A1077" s="143"/>
      <c r="B1077" s="137" t="s">
        <v>241</v>
      </c>
      <c r="C1077" s="123" t="s">
        <v>71</v>
      </c>
      <c r="D1077" s="137">
        <v>2</v>
      </c>
      <c r="E1077" s="138">
        <v>407</v>
      </c>
      <c r="F1077" s="123"/>
      <c r="G1077" s="137">
        <f>E1077*D1077</f>
        <v>814</v>
      </c>
      <c r="H1077" s="136"/>
      <c r="I1077" s="123"/>
      <c r="J1077" s="135"/>
      <c r="K1077" s="123"/>
      <c r="L1077" s="123"/>
      <c r="M1077" s="126"/>
    </row>
    <row r="1078" spans="1:13">
      <c r="A1078" s="143"/>
      <c r="B1078" s="137" t="s">
        <v>72</v>
      </c>
      <c r="C1078" s="123" t="s">
        <v>71</v>
      </c>
      <c r="D1078" s="137">
        <v>2</v>
      </c>
      <c r="E1078" s="138">
        <v>407</v>
      </c>
      <c r="F1078" s="123"/>
      <c r="G1078" s="137">
        <f>E1078*D1078</f>
        <v>814</v>
      </c>
      <c r="H1078" s="136"/>
      <c r="I1078" s="123"/>
      <c r="J1078" s="135"/>
      <c r="K1078" s="123"/>
      <c r="L1078" s="123"/>
      <c r="M1078" s="126"/>
    </row>
    <row r="1079" spans="1:13">
      <c r="A1079" s="143"/>
      <c r="B1079" s="137" t="s">
        <v>73</v>
      </c>
      <c r="C1079" s="123" t="s">
        <v>71</v>
      </c>
      <c r="D1079" s="137">
        <v>4.5</v>
      </c>
      <c r="E1079" s="138">
        <v>368</v>
      </c>
      <c r="F1079" s="123"/>
      <c r="G1079" s="137">
        <f>E1079*D1079</f>
        <v>1656</v>
      </c>
      <c r="H1079" s="136"/>
      <c r="I1079" s="123"/>
      <c r="J1079" s="135"/>
      <c r="K1079" s="123"/>
      <c r="L1079" s="123"/>
      <c r="M1079" s="126"/>
    </row>
    <row r="1080" spans="1:13">
      <c r="A1080" s="143"/>
      <c r="B1080" s="145"/>
      <c r="C1080" s="145"/>
      <c r="D1080" s="145"/>
      <c r="E1080" s="145"/>
      <c r="F1080" s="146"/>
      <c r="G1080" s="145"/>
      <c r="H1080" s="147"/>
      <c r="I1080" s="145"/>
      <c r="J1080" s="152"/>
      <c r="K1080" s="145"/>
      <c r="L1080" s="145"/>
      <c r="M1080" s="133">
        <f>SUM(M1075:M1079)</f>
        <v>575.73218000000008</v>
      </c>
    </row>
    <row r="1081" spans="1:13">
      <c r="A1081" s="143">
        <v>4</v>
      </c>
      <c r="B1081" s="123" t="s">
        <v>74</v>
      </c>
      <c r="C1081" s="123"/>
      <c r="D1081" s="123"/>
      <c r="E1081" s="123"/>
      <c r="F1081" s="124"/>
      <c r="G1081" s="123"/>
      <c r="H1081" s="125"/>
      <c r="I1081" s="123"/>
      <c r="J1081" s="135">
        <v>0.01</v>
      </c>
      <c r="K1081" s="145"/>
      <c r="L1081" s="145"/>
      <c r="M1081" s="133">
        <f>M1080*J1081</f>
        <v>5.7573218000000006</v>
      </c>
    </row>
    <row r="1082" spans="1:13">
      <c r="A1082" s="143"/>
      <c r="B1082" s="123"/>
      <c r="C1082" s="123"/>
      <c r="D1082" s="123"/>
      <c r="E1082" s="123"/>
      <c r="F1082" s="124"/>
      <c r="G1082" s="123"/>
      <c r="H1082" s="125"/>
      <c r="I1082" s="123"/>
      <c r="J1082" s="135"/>
      <c r="K1082" s="145"/>
      <c r="L1082" s="145"/>
      <c r="M1082" s="133">
        <f>M1081+M1080</f>
        <v>581.48950180000008</v>
      </c>
    </row>
    <row r="1083" spans="1:13">
      <c r="A1083" s="143">
        <v>5</v>
      </c>
      <c r="B1083" s="123" t="s">
        <v>75</v>
      </c>
      <c r="C1083" s="123"/>
      <c r="D1083" s="123"/>
      <c r="E1083" s="123"/>
      <c r="F1083" s="124"/>
      <c r="G1083" s="123"/>
      <c r="H1083" s="125"/>
      <c r="I1083" s="123"/>
      <c r="J1083" s="135">
        <v>0.15</v>
      </c>
      <c r="K1083" s="145"/>
      <c r="L1083" s="145"/>
      <c r="M1083" s="133">
        <f>M1082*J1083</f>
        <v>87.223425270000007</v>
      </c>
    </row>
    <row r="1084" spans="1:13">
      <c r="A1084" s="143"/>
      <c r="B1084" s="123"/>
      <c r="C1084" s="123"/>
      <c r="D1084" s="123"/>
      <c r="E1084" s="123"/>
      <c r="F1084" s="124"/>
      <c r="G1084" s="123"/>
      <c r="H1084" s="125"/>
      <c r="I1084" s="123"/>
      <c r="J1084" s="135"/>
      <c r="K1084" s="146"/>
      <c r="L1084" s="146"/>
      <c r="M1084" s="133">
        <f>ROUND(M1082+M1083,0)</f>
        <v>669</v>
      </c>
    </row>
    <row r="1085" spans="1:13">
      <c r="A1085" s="121">
        <v>6</v>
      </c>
      <c r="B1085" s="123" t="s">
        <v>76</v>
      </c>
      <c r="C1085" s="123"/>
      <c r="D1085" s="123"/>
      <c r="E1085" s="126"/>
      <c r="F1085" s="134"/>
      <c r="G1085" s="126"/>
      <c r="H1085" s="134"/>
      <c r="I1085" s="126"/>
      <c r="J1085" s="135">
        <v>0.01</v>
      </c>
      <c r="K1085" s="126"/>
      <c r="L1085" s="126"/>
      <c r="M1085" s="126">
        <f>M1084*J1085</f>
        <v>6.69</v>
      </c>
    </row>
    <row r="1086" spans="1:13">
      <c r="A1086" s="121"/>
      <c r="B1086" s="123"/>
      <c r="C1086" s="123"/>
      <c r="D1086" s="123"/>
      <c r="E1086" s="126"/>
      <c r="F1086" s="134"/>
      <c r="G1086" s="126"/>
      <c r="H1086" s="134"/>
      <c r="I1086" s="126"/>
      <c r="J1086" s="135"/>
      <c r="K1086" s="126"/>
      <c r="L1086" s="126"/>
      <c r="M1086" s="126">
        <f>SUM(M1084:M1085)</f>
        <v>675.69</v>
      </c>
    </row>
    <row r="1087" spans="1:13">
      <c r="A1087" s="143">
        <v>7</v>
      </c>
      <c r="B1087" s="123" t="s">
        <v>77</v>
      </c>
      <c r="C1087" s="123"/>
      <c r="D1087" s="123"/>
      <c r="E1087" s="123"/>
      <c r="F1087" s="124"/>
      <c r="G1087" s="123"/>
      <c r="H1087" s="125"/>
      <c r="I1087" s="123"/>
      <c r="J1087" s="136">
        <v>5.8000000000000003E-2</v>
      </c>
      <c r="K1087" s="145"/>
      <c r="L1087" s="145"/>
      <c r="M1087" s="133">
        <f>M1084*J1087</f>
        <v>38.802</v>
      </c>
    </row>
    <row r="1088" spans="1:13">
      <c r="A1088" s="143"/>
      <c r="B1088" s="145"/>
      <c r="C1088" s="145"/>
      <c r="D1088" s="145"/>
      <c r="E1088" s="145"/>
      <c r="F1088" s="146"/>
      <c r="G1088" s="145"/>
      <c r="H1088" s="147"/>
      <c r="I1088" s="145"/>
      <c r="J1088" s="152"/>
      <c r="K1088" s="145"/>
      <c r="L1088" s="145"/>
      <c r="M1088" s="133">
        <f>ROUND(M1084+M1087,0)</f>
        <v>708</v>
      </c>
    </row>
    <row r="1089" spans="1:13">
      <c r="A1089" s="143"/>
      <c r="B1089" s="145"/>
      <c r="C1089" s="145"/>
      <c r="D1089" s="145"/>
      <c r="E1089" s="145"/>
      <c r="F1089" s="146"/>
      <c r="G1089" s="145"/>
      <c r="H1089" s="147"/>
      <c r="I1089" s="145"/>
      <c r="J1089" s="152"/>
      <c r="K1089" s="145"/>
      <c r="L1089" s="145"/>
      <c r="M1089" s="133"/>
    </row>
    <row r="1090" spans="1:13" ht="15">
      <c r="A1090" s="143"/>
      <c r="B1090" s="145"/>
      <c r="C1090" s="145"/>
      <c r="D1090" s="145"/>
      <c r="E1090" s="145"/>
      <c r="F1090" s="146"/>
      <c r="G1090" s="145"/>
      <c r="H1090" s="147"/>
      <c r="I1090" s="145"/>
      <c r="J1090" s="147"/>
      <c r="K1090" s="145"/>
      <c r="L1090" s="145"/>
      <c r="M1090" s="156">
        <f>ROUND(M1088+M1089,0)</f>
        <v>708</v>
      </c>
    </row>
    <row r="1092" spans="1:13" ht="15">
      <c r="A1092" s="392" t="s">
        <v>159</v>
      </c>
      <c r="B1092" s="392"/>
      <c r="C1092" s="210"/>
      <c r="D1092" s="206"/>
      <c r="E1092" s="206"/>
      <c r="F1092" s="206"/>
      <c r="G1092" s="206"/>
      <c r="H1092" s="206"/>
      <c r="I1092" s="127"/>
      <c r="J1092" s="127"/>
      <c r="K1092" s="127"/>
      <c r="L1092" s="127"/>
      <c r="M1092" s="127"/>
    </row>
    <row r="1093" spans="1:13" ht="15">
      <c r="A1093" s="387" t="s">
        <v>432</v>
      </c>
      <c r="B1093" s="387"/>
      <c r="C1093" s="387"/>
      <c r="D1093" s="387"/>
      <c r="E1093" s="387"/>
      <c r="F1093" s="387"/>
      <c r="G1093" s="387"/>
      <c r="H1093" s="387"/>
      <c r="I1093" s="387"/>
      <c r="J1093" s="387"/>
      <c r="K1093" s="387"/>
      <c r="L1093" s="387"/>
      <c r="M1093" s="387"/>
    </row>
    <row r="1094" spans="1:13" ht="42.75">
      <c r="A1094" s="118"/>
      <c r="B1094" s="73" t="s">
        <v>14</v>
      </c>
      <c r="C1094" s="137"/>
      <c r="D1094" s="137"/>
      <c r="E1094" s="137"/>
      <c r="F1094" s="137"/>
      <c r="G1094" s="137"/>
      <c r="H1094" s="137"/>
      <c r="I1094" s="137"/>
      <c r="J1094" s="137"/>
      <c r="K1094" s="137"/>
      <c r="L1094" s="137"/>
      <c r="M1094" s="137"/>
    </row>
    <row r="1095" spans="1:13" ht="30">
      <c r="A1095" s="148" t="s">
        <v>153</v>
      </c>
      <c r="B1095" s="148" t="s">
        <v>48</v>
      </c>
      <c r="C1095" s="148" t="s">
        <v>49</v>
      </c>
      <c r="D1095" s="148" t="s">
        <v>50</v>
      </c>
      <c r="E1095" s="148" t="s">
        <v>51</v>
      </c>
      <c r="F1095" s="211" t="s">
        <v>52</v>
      </c>
      <c r="G1095" s="148" t="s">
        <v>53</v>
      </c>
      <c r="H1095" s="212" t="s">
        <v>54</v>
      </c>
      <c r="I1095" s="148" t="s">
        <v>55</v>
      </c>
      <c r="J1095" s="212" t="s">
        <v>56</v>
      </c>
      <c r="K1095" s="148" t="s">
        <v>57</v>
      </c>
      <c r="L1095" s="148" t="s">
        <v>58</v>
      </c>
      <c r="M1095" s="213" t="s">
        <v>59</v>
      </c>
    </row>
    <row r="1096" spans="1:13">
      <c r="A1096" s="121">
        <v>1</v>
      </c>
      <c r="B1096" s="123" t="s">
        <v>61</v>
      </c>
      <c r="C1096" s="123" t="s">
        <v>60</v>
      </c>
      <c r="D1096" s="123">
        <v>52.5</v>
      </c>
      <c r="E1096" s="126">
        <f>'BASIC RATES'!D16</f>
        <v>31.53</v>
      </c>
      <c r="F1096" s="124">
        <v>0.3</v>
      </c>
      <c r="G1096" s="126">
        <f>SUM(E1096-(E1096*F1096))</f>
        <v>22.071000000000002</v>
      </c>
      <c r="H1096" s="134"/>
      <c r="I1096" s="126"/>
      <c r="J1096" s="135">
        <v>0.05</v>
      </c>
      <c r="K1096" s="126">
        <f>SUM(G1096+I1096)*J1096</f>
        <v>1.10355</v>
      </c>
      <c r="L1096" s="126">
        <f>G1096+I1096+K1096</f>
        <v>23.17455</v>
      </c>
      <c r="M1096" s="126">
        <f>(D1096*L1096)</f>
        <v>1216.663875</v>
      </c>
    </row>
    <row r="1097" spans="1:13">
      <c r="A1097" s="121">
        <v>2</v>
      </c>
      <c r="B1097" s="123" t="s">
        <v>430</v>
      </c>
      <c r="C1097" s="123" t="s">
        <v>63</v>
      </c>
      <c r="D1097" s="123">
        <v>15</v>
      </c>
      <c r="E1097" s="133">
        <v>3.02</v>
      </c>
      <c r="F1097" s="124">
        <v>0.3</v>
      </c>
      <c r="G1097" s="126">
        <f>SUM(E1097-(E1097*F1097))</f>
        <v>2.1139999999999999</v>
      </c>
      <c r="H1097" s="134"/>
      <c r="I1097" s="126"/>
      <c r="J1097" s="135">
        <v>0.05</v>
      </c>
      <c r="K1097" s="126">
        <f>SUM(G1097+I1097)*J1097</f>
        <v>0.1057</v>
      </c>
      <c r="L1097" s="126">
        <f>G1097+I1097+K1097</f>
        <v>2.2197</v>
      </c>
      <c r="M1097" s="126">
        <f>(D1097*L1097)</f>
        <v>33.295499999999997</v>
      </c>
    </row>
    <row r="1098" spans="1:13">
      <c r="A1098" s="121">
        <v>3</v>
      </c>
      <c r="B1098" s="123" t="s">
        <v>66</v>
      </c>
      <c r="C1098" s="123" t="s">
        <v>63</v>
      </c>
      <c r="D1098" s="123">
        <v>4</v>
      </c>
      <c r="E1098" s="133">
        <f>'BASIC RATES'!D18</f>
        <v>8.85</v>
      </c>
      <c r="F1098" s="124">
        <v>0.3</v>
      </c>
      <c r="G1098" s="126">
        <f>SUM(E1098-(E1098*F1098))</f>
        <v>6.1950000000000003</v>
      </c>
      <c r="H1098" s="134"/>
      <c r="I1098" s="126"/>
      <c r="J1098" s="135">
        <v>0.05</v>
      </c>
      <c r="K1098" s="126">
        <f>SUM(G1098+I1098)*J1098</f>
        <v>0.30975000000000003</v>
      </c>
      <c r="L1098" s="126">
        <f>G1098+I1098+K1098</f>
        <v>6.5047500000000005</v>
      </c>
      <c r="M1098" s="126">
        <f>(D1098*L1098)</f>
        <v>26.019000000000002</v>
      </c>
    </row>
    <row r="1099" spans="1:13">
      <c r="A1099" s="121">
        <v>4</v>
      </c>
      <c r="B1099" s="123" t="s">
        <v>382</v>
      </c>
      <c r="C1099" s="123" t="s">
        <v>63</v>
      </c>
      <c r="D1099" s="123">
        <v>85</v>
      </c>
      <c r="E1099" s="133">
        <v>2</v>
      </c>
      <c r="F1099" s="124"/>
      <c r="G1099" s="126">
        <f t="shared" ref="G1099:G1101" si="168">SUM(E1099-(E1099*F1099))</f>
        <v>2</v>
      </c>
      <c r="H1099" s="134"/>
      <c r="I1099" s="126"/>
      <c r="J1099" s="135"/>
      <c r="K1099" s="126">
        <f t="shared" ref="K1099" si="169">SUM(G1099+I1099)*J1099</f>
        <v>0</v>
      </c>
      <c r="L1099" s="126">
        <f t="shared" ref="L1099:L1101" si="170">G1099+I1099+K1099</f>
        <v>2</v>
      </c>
      <c r="M1099" s="126">
        <f t="shared" ref="M1099:M1101" si="171">(D1099*L1099)</f>
        <v>170</v>
      </c>
    </row>
    <row r="1100" spans="1:13">
      <c r="A1100" s="121">
        <v>5</v>
      </c>
      <c r="B1100" s="123" t="s">
        <v>272</v>
      </c>
      <c r="C1100" s="123" t="s">
        <v>63</v>
      </c>
      <c r="D1100" s="123">
        <v>85</v>
      </c>
      <c r="E1100" s="133">
        <v>2</v>
      </c>
      <c r="F1100" s="124"/>
      <c r="G1100" s="126">
        <f t="shared" si="168"/>
        <v>2</v>
      </c>
      <c r="H1100" s="134"/>
      <c r="I1100" s="126"/>
      <c r="J1100" s="125"/>
      <c r="K1100" s="126"/>
      <c r="L1100" s="126">
        <f t="shared" si="170"/>
        <v>2</v>
      </c>
      <c r="M1100" s="126">
        <f t="shared" si="171"/>
        <v>170</v>
      </c>
    </row>
    <row r="1101" spans="1:13">
      <c r="A1101" s="121">
        <v>6</v>
      </c>
      <c r="B1101" s="123" t="s">
        <v>385</v>
      </c>
      <c r="C1101" s="123" t="s">
        <v>63</v>
      </c>
      <c r="D1101" s="123">
        <v>1</v>
      </c>
      <c r="E1101" s="133">
        <v>4.5</v>
      </c>
      <c r="F1101" s="124"/>
      <c r="G1101" s="126">
        <f t="shared" si="168"/>
        <v>4.5</v>
      </c>
      <c r="H1101" s="134"/>
      <c r="I1101" s="126"/>
      <c r="J1101" s="125"/>
      <c r="K1101" s="126"/>
      <c r="L1101" s="126">
        <f t="shared" si="170"/>
        <v>4.5</v>
      </c>
      <c r="M1101" s="126">
        <f t="shared" si="171"/>
        <v>4.5</v>
      </c>
    </row>
    <row r="1102" spans="1:13">
      <c r="A1102" s="121"/>
      <c r="B1102" s="123"/>
      <c r="C1102" s="123"/>
      <c r="D1102" s="123"/>
      <c r="E1102" s="133"/>
      <c r="F1102" s="124"/>
      <c r="G1102" s="126"/>
      <c r="H1102" s="134"/>
      <c r="I1102" s="126"/>
      <c r="J1102" s="135"/>
      <c r="K1102" s="126"/>
      <c r="L1102" s="126"/>
      <c r="M1102" s="126"/>
    </row>
    <row r="1103" spans="1:13">
      <c r="A1103" s="121"/>
      <c r="B1103" s="123" t="s">
        <v>67</v>
      </c>
      <c r="C1103" s="123"/>
      <c r="D1103" s="123"/>
      <c r="E1103" s="126"/>
      <c r="F1103" s="134"/>
      <c r="G1103" s="126"/>
      <c r="H1103" s="134"/>
      <c r="I1103" s="126"/>
      <c r="J1103" s="135"/>
      <c r="K1103" s="126"/>
      <c r="L1103" s="126"/>
      <c r="M1103" s="126">
        <f>SUM(M1096:M1101)</f>
        <v>1620.4783749999999</v>
      </c>
    </row>
    <row r="1104" spans="1:13">
      <c r="A1104" s="121">
        <v>7</v>
      </c>
      <c r="B1104" s="123" t="s">
        <v>68</v>
      </c>
      <c r="C1104" s="123"/>
      <c r="D1104" s="123"/>
      <c r="E1104" s="126"/>
      <c r="F1104" s="134"/>
      <c r="G1104" s="126"/>
      <c r="H1104" s="134"/>
      <c r="I1104" s="126"/>
      <c r="J1104" s="135">
        <v>0.02</v>
      </c>
      <c r="K1104" s="126"/>
      <c r="L1104" s="126"/>
      <c r="M1104" s="126">
        <f>M1103*J1104</f>
        <v>32.409567500000001</v>
      </c>
    </row>
    <row r="1105" spans="1:13">
      <c r="A1105" s="121"/>
      <c r="B1105" s="123"/>
      <c r="C1105" s="123"/>
      <c r="D1105" s="123"/>
      <c r="E1105" s="126"/>
      <c r="F1105" s="134"/>
      <c r="G1105" s="126"/>
      <c r="H1105" s="134"/>
      <c r="I1105" s="126"/>
      <c r="J1105" s="135"/>
      <c r="K1105" s="126"/>
      <c r="L1105" s="126"/>
      <c r="M1105" s="126">
        <f>SUM(M1103:M1104)</f>
        <v>1652.8879425</v>
      </c>
    </row>
    <row r="1106" spans="1:13">
      <c r="A1106" s="121">
        <v>8</v>
      </c>
      <c r="B1106" s="123" t="s">
        <v>69</v>
      </c>
      <c r="C1106" s="123"/>
      <c r="D1106" s="123">
        <v>1</v>
      </c>
      <c r="E1106" s="126"/>
      <c r="F1106" s="134"/>
      <c r="G1106" s="126">
        <f>G1110</f>
        <v>2204</v>
      </c>
      <c r="H1106" s="136"/>
      <c r="I1106" s="126">
        <f>G1106+(G1106*H1106)</f>
        <v>2204</v>
      </c>
      <c r="J1106" s="135"/>
      <c r="K1106" s="126">
        <f>I1106*J1106</f>
        <v>0</v>
      </c>
      <c r="L1106" s="126">
        <f>K1106+I1106</f>
        <v>2204</v>
      </c>
      <c r="M1106" s="126">
        <f>L1106*D1106</f>
        <v>2204</v>
      </c>
    </row>
    <row r="1107" spans="1:13">
      <c r="A1107" s="121"/>
      <c r="B1107" s="137" t="s">
        <v>70</v>
      </c>
      <c r="C1107" s="123" t="s">
        <v>71</v>
      </c>
      <c r="D1107" s="137">
        <v>1.25</v>
      </c>
      <c r="E1107" s="138">
        <v>579</v>
      </c>
      <c r="F1107" s="123"/>
      <c r="G1107" s="137">
        <f>E1107*D1107</f>
        <v>723.75</v>
      </c>
      <c r="H1107" s="136"/>
      <c r="I1107" s="126"/>
      <c r="J1107" s="135"/>
      <c r="K1107" s="126"/>
      <c r="L1107" s="126"/>
      <c r="M1107" s="126"/>
    </row>
    <row r="1108" spans="1:13">
      <c r="A1108" s="121"/>
      <c r="B1108" s="137" t="s">
        <v>72</v>
      </c>
      <c r="C1108" s="123" t="s">
        <v>71</v>
      </c>
      <c r="D1108" s="137">
        <v>0.75</v>
      </c>
      <c r="E1108" s="138">
        <v>579</v>
      </c>
      <c r="F1108" s="123"/>
      <c r="G1108" s="137">
        <f>E1108*D1108</f>
        <v>434.25</v>
      </c>
      <c r="H1108" s="136"/>
      <c r="I1108" s="126"/>
      <c r="J1108" s="135"/>
      <c r="K1108" s="126"/>
      <c r="L1108" s="126"/>
      <c r="M1108" s="126"/>
    </row>
    <row r="1109" spans="1:13">
      <c r="A1109" s="121"/>
      <c r="B1109" s="137" t="s">
        <v>73</v>
      </c>
      <c r="C1109" s="123" t="s">
        <v>71</v>
      </c>
      <c r="D1109" s="137">
        <v>2</v>
      </c>
      <c r="E1109" s="138">
        <v>523</v>
      </c>
      <c r="F1109" s="123"/>
      <c r="G1109" s="137">
        <f>E1109*D1109</f>
        <v>1046</v>
      </c>
      <c r="H1109" s="136"/>
      <c r="I1109" s="126"/>
      <c r="J1109" s="135"/>
      <c r="K1109" s="126"/>
      <c r="L1109" s="126"/>
      <c r="M1109" s="126"/>
    </row>
    <row r="1110" spans="1:13">
      <c r="A1110" s="121"/>
      <c r="B1110" s="123"/>
      <c r="C1110" s="123"/>
      <c r="D1110" s="123"/>
      <c r="E1110" s="126"/>
      <c r="F1110" s="134"/>
      <c r="G1110" s="126">
        <f>SUM(G1107:G1109)</f>
        <v>2204</v>
      </c>
      <c r="H1110" s="136"/>
      <c r="I1110" s="126"/>
      <c r="J1110" s="135"/>
      <c r="K1110" s="126"/>
      <c r="L1110" s="126"/>
      <c r="M1110" s="126"/>
    </row>
    <row r="1111" spans="1:13">
      <c r="A1111" s="121"/>
      <c r="B1111" s="123"/>
      <c r="C1111" s="123"/>
      <c r="D1111" s="123"/>
      <c r="E1111" s="126"/>
      <c r="F1111" s="134"/>
      <c r="G1111" s="126"/>
      <c r="H1111" s="136"/>
      <c r="I1111" s="126"/>
      <c r="J1111" s="135"/>
      <c r="K1111" s="126"/>
      <c r="L1111" s="126"/>
      <c r="M1111" s="126">
        <f>SUM(M1105:M1110)</f>
        <v>3856.8879425</v>
      </c>
    </row>
    <row r="1112" spans="1:13">
      <c r="A1112" s="121">
        <v>9</v>
      </c>
      <c r="B1112" s="123" t="s">
        <v>74</v>
      </c>
      <c r="C1112" s="123"/>
      <c r="D1112" s="123"/>
      <c r="E1112" s="126"/>
      <c r="F1112" s="134"/>
      <c r="G1112" s="126"/>
      <c r="H1112" s="134"/>
      <c r="I1112" s="126"/>
      <c r="J1112" s="135">
        <v>0.01</v>
      </c>
      <c r="K1112" s="126"/>
      <c r="L1112" s="126"/>
      <c r="M1112" s="126">
        <f>M1111*J1112</f>
        <v>38.568879424999999</v>
      </c>
    </row>
    <row r="1113" spans="1:13">
      <c r="A1113" s="121"/>
      <c r="B1113" s="123"/>
      <c r="C1113" s="123"/>
      <c r="D1113" s="123"/>
      <c r="E1113" s="126"/>
      <c r="F1113" s="134"/>
      <c r="G1113" s="126"/>
      <c r="H1113" s="134"/>
      <c r="I1113" s="126"/>
      <c r="J1113" s="135"/>
      <c r="K1113" s="126"/>
      <c r="L1113" s="126"/>
      <c r="M1113" s="126">
        <f>M1112+M1111</f>
        <v>3895.456821925</v>
      </c>
    </row>
    <row r="1114" spans="1:13">
      <c r="A1114" s="121">
        <v>10</v>
      </c>
      <c r="B1114" s="123" t="s">
        <v>75</v>
      </c>
      <c r="C1114" s="123"/>
      <c r="D1114" s="123"/>
      <c r="E1114" s="126"/>
      <c r="F1114" s="134"/>
      <c r="G1114" s="126"/>
      <c r="H1114" s="134"/>
      <c r="I1114" s="126"/>
      <c r="J1114" s="135">
        <v>0.15</v>
      </c>
      <c r="K1114" s="126"/>
      <c r="L1114" s="126"/>
      <c r="M1114" s="126">
        <f>M1113*J1114</f>
        <v>584.31852328874993</v>
      </c>
    </row>
    <row r="1115" spans="1:13">
      <c r="A1115" s="121"/>
      <c r="B1115" s="123"/>
      <c r="C1115" s="123"/>
      <c r="D1115" s="123"/>
      <c r="E1115" s="126"/>
      <c r="F1115" s="134"/>
      <c r="G1115" s="126"/>
      <c r="H1115" s="134"/>
      <c r="I1115" s="126"/>
      <c r="J1115" s="135"/>
      <c r="K1115" s="126"/>
      <c r="L1115" s="126"/>
      <c r="M1115" s="126">
        <f>M1114+M1113</f>
        <v>4479.7753452137495</v>
      </c>
    </row>
    <row r="1116" spans="1:13">
      <c r="A1116" s="121">
        <v>11</v>
      </c>
      <c r="B1116" s="123" t="s">
        <v>76</v>
      </c>
      <c r="C1116" s="123"/>
      <c r="D1116" s="123"/>
      <c r="E1116" s="126"/>
      <c r="F1116" s="134"/>
      <c r="G1116" s="126"/>
      <c r="H1116" s="134"/>
      <c r="I1116" s="126"/>
      <c r="J1116" s="135">
        <v>0.01</v>
      </c>
      <c r="K1116" s="126"/>
      <c r="L1116" s="126"/>
      <c r="M1116" s="126">
        <f>M1115*J1116</f>
        <v>44.797753452137492</v>
      </c>
    </row>
    <row r="1117" spans="1:13">
      <c r="A1117" s="121"/>
      <c r="B1117" s="123"/>
      <c r="C1117" s="123"/>
      <c r="D1117" s="123"/>
      <c r="E1117" s="126"/>
      <c r="F1117" s="134"/>
      <c r="G1117" s="126"/>
      <c r="H1117" s="134"/>
      <c r="I1117" s="126"/>
      <c r="J1117" s="135"/>
      <c r="K1117" s="126"/>
      <c r="L1117" s="126"/>
      <c r="M1117" s="126">
        <f>SUM(M1115:M1116)</f>
        <v>4524.5730986658873</v>
      </c>
    </row>
    <row r="1118" spans="1:13">
      <c r="A1118" s="121">
        <v>12</v>
      </c>
      <c r="B1118" s="123" t="s">
        <v>387</v>
      </c>
      <c r="C1118" s="123"/>
      <c r="D1118" s="123"/>
      <c r="E1118" s="126"/>
      <c r="F1118" s="134"/>
      <c r="G1118" s="126"/>
      <c r="H1118" s="134"/>
      <c r="I1118" s="126"/>
      <c r="J1118" s="136">
        <v>0.06</v>
      </c>
      <c r="K1118" s="126"/>
      <c r="L1118" s="126"/>
      <c r="M1118" s="126">
        <f>M1117*J1118</f>
        <v>271.47438591995325</v>
      </c>
    </row>
    <row r="1119" spans="1:13">
      <c r="A1119" s="121"/>
      <c r="B1119" s="123"/>
      <c r="C1119" s="123"/>
      <c r="D1119" s="123"/>
      <c r="E1119" s="126"/>
      <c r="F1119" s="134"/>
      <c r="G1119" s="126"/>
      <c r="H1119" s="134"/>
      <c r="I1119" s="126"/>
      <c r="J1119" s="125"/>
      <c r="K1119" s="126"/>
      <c r="L1119" s="126"/>
      <c r="M1119" s="126">
        <f>SUM(M1117:M1118)</f>
        <v>4796.0474845858407</v>
      </c>
    </row>
    <row r="1120" spans="1:13">
      <c r="A1120" s="121"/>
      <c r="B1120" s="123"/>
      <c r="C1120" s="123"/>
      <c r="D1120" s="123"/>
      <c r="E1120" s="126"/>
      <c r="F1120" s="134"/>
      <c r="G1120" s="126"/>
      <c r="H1120" s="134"/>
      <c r="I1120" s="126"/>
      <c r="J1120" s="135"/>
      <c r="K1120" s="126"/>
      <c r="L1120" s="126"/>
      <c r="M1120" s="126"/>
    </row>
    <row r="1121" spans="1:13">
      <c r="A1121" s="121"/>
      <c r="B1121" s="123"/>
      <c r="C1121" s="123"/>
      <c r="D1121" s="123"/>
      <c r="E1121" s="126"/>
      <c r="F1121" s="134"/>
      <c r="G1121" s="126"/>
      <c r="H1121" s="134"/>
      <c r="I1121" s="126"/>
      <c r="J1121" s="135"/>
      <c r="K1121" s="126"/>
      <c r="L1121" s="126"/>
      <c r="M1121" s="126">
        <f>M1119</f>
        <v>4796.0474845858407</v>
      </c>
    </row>
    <row r="1122" spans="1:13">
      <c r="A1122" s="121"/>
      <c r="B1122" s="123" t="s">
        <v>78</v>
      </c>
      <c r="C1122" s="123"/>
      <c r="D1122" s="123"/>
      <c r="E1122" s="126"/>
      <c r="F1122" s="134"/>
      <c r="G1122" s="126"/>
      <c r="H1122" s="134"/>
      <c r="I1122" s="126"/>
      <c r="J1122" s="135"/>
      <c r="K1122" s="126"/>
      <c r="L1122" s="126"/>
      <c r="M1122" s="126">
        <f>M1121/50</f>
        <v>95.920949691716814</v>
      </c>
    </row>
    <row r="1123" spans="1:13" ht="15">
      <c r="A1123" s="121"/>
      <c r="B1123" s="137"/>
      <c r="C1123" s="123"/>
      <c r="D1123" s="123"/>
      <c r="E1123" s="126"/>
      <c r="F1123" s="134"/>
      <c r="G1123" s="126"/>
      <c r="H1123" s="134"/>
      <c r="I1123" s="126"/>
      <c r="J1123" s="134"/>
      <c r="K1123" s="126"/>
      <c r="L1123" s="126"/>
      <c r="M1123" s="139">
        <f>ROUND(M1122,0)</f>
        <v>96</v>
      </c>
    </row>
    <row r="1124" spans="1:13">
      <c r="A1124" s="143"/>
      <c r="B1124" s="145"/>
      <c r="C1124" s="145"/>
      <c r="D1124" s="145"/>
      <c r="E1124" s="133"/>
      <c r="F1124" s="146"/>
      <c r="G1124" s="133"/>
      <c r="H1124" s="147"/>
      <c r="I1124" s="145"/>
      <c r="J1124" s="152"/>
      <c r="K1124" s="133"/>
      <c r="L1124" s="133"/>
      <c r="M1124" s="133"/>
    </row>
    <row r="1125" spans="1:13" ht="15">
      <c r="A1125" s="387" t="s">
        <v>432</v>
      </c>
      <c r="B1125" s="387"/>
      <c r="C1125" s="387"/>
      <c r="D1125" s="387"/>
      <c r="E1125" s="387"/>
      <c r="F1125" s="387"/>
      <c r="G1125" s="387"/>
      <c r="H1125" s="387"/>
      <c r="I1125" s="387"/>
      <c r="J1125" s="387"/>
      <c r="K1125" s="387"/>
      <c r="L1125" s="387"/>
      <c r="M1125" s="387"/>
    </row>
    <row r="1126" spans="1:13" ht="28.5">
      <c r="A1126" s="118"/>
      <c r="B1126" s="73" t="s">
        <v>15</v>
      </c>
      <c r="C1126" s="145"/>
      <c r="D1126" s="145"/>
      <c r="E1126" s="145"/>
      <c r="F1126" s="146"/>
      <c r="G1126" s="145"/>
      <c r="H1126" s="147"/>
      <c r="I1126" s="145"/>
      <c r="J1126" s="147"/>
      <c r="K1126" s="145"/>
      <c r="L1126" s="145"/>
      <c r="M1126" s="133"/>
    </row>
    <row r="1127" spans="1:13" ht="30">
      <c r="A1127" s="128" t="s">
        <v>153</v>
      </c>
      <c r="B1127" s="128" t="s">
        <v>48</v>
      </c>
      <c r="C1127" s="128" t="s">
        <v>49</v>
      </c>
      <c r="D1127" s="128" t="s">
        <v>50</v>
      </c>
      <c r="E1127" s="128" t="s">
        <v>51</v>
      </c>
      <c r="F1127" s="214" t="s">
        <v>52</v>
      </c>
      <c r="G1127" s="128" t="s">
        <v>53</v>
      </c>
      <c r="H1127" s="215" t="s">
        <v>54</v>
      </c>
      <c r="I1127" s="128" t="s">
        <v>55</v>
      </c>
      <c r="J1127" s="215" t="s">
        <v>56</v>
      </c>
      <c r="K1127" s="128" t="s">
        <v>57</v>
      </c>
      <c r="L1127" s="128" t="s">
        <v>58</v>
      </c>
      <c r="M1127" s="216" t="s">
        <v>59</v>
      </c>
    </row>
    <row r="1128" spans="1:13">
      <c r="A1128" s="143">
        <v>1</v>
      </c>
      <c r="B1128" s="145" t="s">
        <v>154</v>
      </c>
      <c r="C1128" s="145"/>
      <c r="D1128" s="145">
        <v>1</v>
      </c>
      <c r="E1128" s="133">
        <f>'BASIC RATES'!D51</f>
        <v>178</v>
      </c>
      <c r="F1128" s="147">
        <v>0.3</v>
      </c>
      <c r="G1128" s="145">
        <f>E1128-(E1128*F1128)</f>
        <v>124.6</v>
      </c>
      <c r="H1128" s="147"/>
      <c r="I1128" s="145">
        <f>G1128+(G1128*H1128)</f>
        <v>124.6</v>
      </c>
      <c r="J1128" s="147"/>
      <c r="K1128" s="145"/>
      <c r="L1128" s="145">
        <f>K1128+I1128</f>
        <v>124.6</v>
      </c>
      <c r="M1128" s="133">
        <f>L1128*D1128</f>
        <v>124.6</v>
      </c>
    </row>
    <row r="1129" spans="1:13">
      <c r="A1129" s="143">
        <v>2</v>
      </c>
      <c r="B1129" s="145" t="s">
        <v>155</v>
      </c>
      <c r="C1129" s="145"/>
      <c r="D1129" s="145">
        <v>1</v>
      </c>
      <c r="E1129" s="133">
        <f>'BASIC RATES'!D27</f>
        <v>90</v>
      </c>
      <c r="F1129" s="147">
        <v>0.3</v>
      </c>
      <c r="G1129" s="145">
        <f>E1129-(E1129*F1129)</f>
        <v>63</v>
      </c>
      <c r="H1129" s="147"/>
      <c r="I1129" s="145">
        <f>G1129+(G1129*H1129)</f>
        <v>63</v>
      </c>
      <c r="J1129" s="147"/>
      <c r="K1129" s="145"/>
      <c r="L1129" s="145">
        <f>K1129+I1129</f>
        <v>63</v>
      </c>
      <c r="M1129" s="133">
        <f>L1129*D1129</f>
        <v>63</v>
      </c>
    </row>
    <row r="1130" spans="1:13">
      <c r="A1130" s="143">
        <v>3</v>
      </c>
      <c r="B1130" s="145" t="s">
        <v>156</v>
      </c>
      <c r="C1130" s="145"/>
      <c r="D1130" s="145">
        <v>1</v>
      </c>
      <c r="E1130" s="133">
        <f>'BASIC RATES'!D35</f>
        <v>142</v>
      </c>
      <c r="F1130" s="147">
        <v>0.3</v>
      </c>
      <c r="G1130" s="145">
        <f>E1130-(E1130*F1130)</f>
        <v>99.4</v>
      </c>
      <c r="H1130" s="147"/>
      <c r="I1130" s="145">
        <f>G1130+(G1130*H1130)</f>
        <v>99.4</v>
      </c>
      <c r="J1130" s="147"/>
      <c r="K1130" s="145"/>
      <c r="L1130" s="145">
        <f>K1130+I1130</f>
        <v>99.4</v>
      </c>
      <c r="M1130" s="133">
        <f>L1130*D1130</f>
        <v>99.4</v>
      </c>
    </row>
    <row r="1131" spans="1:13">
      <c r="A1131" s="143"/>
      <c r="B1131" s="145" t="s">
        <v>67</v>
      </c>
      <c r="C1131" s="145"/>
      <c r="D1131" s="145"/>
      <c r="E1131" s="145"/>
      <c r="F1131" s="146"/>
      <c r="G1131" s="145"/>
      <c r="H1131" s="147"/>
      <c r="I1131" s="145"/>
      <c r="J1131" s="147"/>
      <c r="K1131" s="145"/>
      <c r="L1131" s="145"/>
      <c r="M1131" s="133">
        <f>SUM(M1128:M1130)</f>
        <v>287</v>
      </c>
    </row>
    <row r="1132" spans="1:13">
      <c r="A1132" s="143">
        <v>4</v>
      </c>
      <c r="B1132" s="145" t="s">
        <v>68</v>
      </c>
      <c r="C1132" s="145"/>
      <c r="D1132" s="145"/>
      <c r="E1132" s="145"/>
      <c r="F1132" s="146"/>
      <c r="G1132" s="145"/>
      <c r="H1132" s="147"/>
      <c r="I1132" s="145"/>
      <c r="J1132" s="152">
        <v>0.02</v>
      </c>
      <c r="K1132" s="145"/>
      <c r="L1132" s="145"/>
      <c r="M1132" s="133">
        <f>M1131*J1132</f>
        <v>5.74</v>
      </c>
    </row>
    <row r="1133" spans="1:13">
      <c r="A1133" s="143"/>
      <c r="B1133" s="145"/>
      <c r="C1133" s="145"/>
      <c r="D1133" s="145"/>
      <c r="E1133" s="145"/>
      <c r="F1133" s="146"/>
      <c r="G1133" s="145"/>
      <c r="H1133" s="147"/>
      <c r="I1133" s="145"/>
      <c r="J1133" s="152"/>
      <c r="K1133" s="145"/>
      <c r="L1133" s="145"/>
      <c r="M1133" s="133">
        <f>SUM(M1131:M1132)</f>
        <v>292.74</v>
      </c>
    </row>
    <row r="1134" spans="1:13">
      <c r="A1134" s="143">
        <v>5</v>
      </c>
      <c r="B1134" s="145" t="s">
        <v>69</v>
      </c>
      <c r="C1134" s="145"/>
      <c r="D1134" s="145">
        <v>1</v>
      </c>
      <c r="E1134" s="145"/>
      <c r="F1134" s="146"/>
      <c r="G1134" s="145">
        <f>G1138</f>
        <v>32.64</v>
      </c>
      <c r="H1134" s="136">
        <v>0.14499999999999999</v>
      </c>
      <c r="I1134" s="133">
        <f>G1134+(G1134*H1134)</f>
        <v>37.372799999999998</v>
      </c>
      <c r="J1134" s="152"/>
      <c r="K1134" s="145">
        <f>I1134*J1134</f>
        <v>0</v>
      </c>
      <c r="L1134" s="133">
        <f>K1134+I1134</f>
        <v>37.372799999999998</v>
      </c>
      <c r="M1134" s="133">
        <f>L1134*D1134</f>
        <v>37.372799999999998</v>
      </c>
    </row>
    <row r="1135" spans="1:13">
      <c r="A1135" s="143"/>
      <c r="B1135" s="138" t="s">
        <v>73</v>
      </c>
      <c r="C1135" s="145" t="s">
        <v>71</v>
      </c>
      <c r="D1135" s="142">
        <v>0.04</v>
      </c>
      <c r="E1135" s="138">
        <v>368</v>
      </c>
      <c r="F1135" s="145"/>
      <c r="G1135" s="138">
        <f>E1135*D1135</f>
        <v>14.72</v>
      </c>
      <c r="H1135" s="154"/>
      <c r="I1135" s="133"/>
      <c r="J1135" s="152"/>
      <c r="K1135" s="145"/>
      <c r="L1135" s="133"/>
      <c r="M1135" s="133"/>
    </row>
    <row r="1136" spans="1:13">
      <c r="A1136" s="143"/>
      <c r="B1136" s="138" t="s">
        <v>70</v>
      </c>
      <c r="C1136" s="145" t="s">
        <v>71</v>
      </c>
      <c r="D1136" s="142">
        <v>0.04</v>
      </c>
      <c r="E1136" s="138">
        <v>448</v>
      </c>
      <c r="F1136" s="145"/>
      <c r="G1136" s="138">
        <f>E1136*D1136</f>
        <v>17.920000000000002</v>
      </c>
      <c r="H1136" s="154"/>
      <c r="I1136" s="133"/>
      <c r="J1136" s="152"/>
      <c r="K1136" s="145"/>
      <c r="L1136" s="133"/>
      <c r="M1136" s="133"/>
    </row>
    <row r="1137" spans="1:13">
      <c r="A1137" s="143"/>
      <c r="B1137" s="138"/>
      <c r="C1137" s="145"/>
      <c r="D1137" s="142"/>
      <c r="E1137" s="138"/>
      <c r="F1137" s="145"/>
      <c r="G1137" s="138"/>
      <c r="H1137" s="154"/>
      <c r="I1137" s="133"/>
      <c r="J1137" s="152"/>
      <c r="K1137" s="145"/>
      <c r="L1137" s="133"/>
      <c r="M1137" s="133"/>
    </row>
    <row r="1138" spans="1:13">
      <c r="A1138" s="143"/>
      <c r="B1138" s="145"/>
      <c r="C1138" s="145"/>
      <c r="D1138" s="145"/>
      <c r="E1138" s="145"/>
      <c r="F1138" s="146"/>
      <c r="G1138" s="145">
        <f>SUM(G1135:G1137)</f>
        <v>32.64</v>
      </c>
      <c r="H1138" s="154"/>
      <c r="I1138" s="133"/>
      <c r="J1138" s="152"/>
      <c r="K1138" s="145"/>
      <c r="L1138" s="133"/>
      <c r="M1138" s="133"/>
    </row>
    <row r="1139" spans="1:13">
      <c r="A1139" s="143"/>
      <c r="B1139" s="145"/>
      <c r="C1139" s="145"/>
      <c r="D1139" s="145"/>
      <c r="E1139" s="145"/>
      <c r="F1139" s="146"/>
      <c r="G1139" s="145"/>
      <c r="H1139" s="147"/>
      <c r="I1139" s="145"/>
      <c r="J1139" s="152"/>
      <c r="K1139" s="145"/>
      <c r="L1139" s="145"/>
      <c r="M1139" s="133">
        <f>SUM(M1133:M1138)</f>
        <v>330.11279999999999</v>
      </c>
    </row>
    <row r="1140" spans="1:13">
      <c r="A1140" s="143">
        <v>6</v>
      </c>
      <c r="B1140" s="123" t="s">
        <v>74</v>
      </c>
      <c r="C1140" s="123"/>
      <c r="D1140" s="123"/>
      <c r="E1140" s="123"/>
      <c r="F1140" s="124"/>
      <c r="G1140" s="123"/>
      <c r="H1140" s="125"/>
      <c r="I1140" s="123"/>
      <c r="J1140" s="135">
        <v>0.01</v>
      </c>
      <c r="K1140" s="145"/>
      <c r="L1140" s="145"/>
      <c r="M1140" s="133">
        <f>M1139*J1140</f>
        <v>3.3011279999999998</v>
      </c>
    </row>
    <row r="1141" spans="1:13">
      <c r="A1141" s="143"/>
      <c r="B1141" s="123"/>
      <c r="C1141" s="123"/>
      <c r="D1141" s="123"/>
      <c r="E1141" s="123"/>
      <c r="F1141" s="124"/>
      <c r="G1141" s="123"/>
      <c r="H1141" s="125"/>
      <c r="I1141" s="123"/>
      <c r="J1141" s="135"/>
      <c r="K1141" s="145"/>
      <c r="L1141" s="145"/>
      <c r="M1141" s="133">
        <f>M1140+M1139</f>
        <v>333.413928</v>
      </c>
    </row>
    <row r="1142" spans="1:13">
      <c r="A1142" s="143">
        <v>7</v>
      </c>
      <c r="B1142" s="123" t="s">
        <v>75</v>
      </c>
      <c r="C1142" s="123"/>
      <c r="D1142" s="123"/>
      <c r="E1142" s="123"/>
      <c r="F1142" s="124"/>
      <c r="G1142" s="123"/>
      <c r="H1142" s="125"/>
      <c r="I1142" s="123"/>
      <c r="J1142" s="135">
        <v>0.15</v>
      </c>
      <c r="K1142" s="145"/>
      <c r="L1142" s="145"/>
      <c r="M1142" s="133">
        <f>M1141*J1142</f>
        <v>50.012089199999998</v>
      </c>
    </row>
    <row r="1143" spans="1:13">
      <c r="A1143" s="143"/>
      <c r="B1143" s="123"/>
      <c r="C1143" s="123"/>
      <c r="D1143" s="123"/>
      <c r="E1143" s="123"/>
      <c r="F1143" s="124"/>
      <c r="G1143" s="123"/>
      <c r="H1143" s="125"/>
      <c r="I1143" s="123"/>
      <c r="J1143" s="135"/>
      <c r="K1143" s="145"/>
      <c r="L1143" s="145"/>
      <c r="M1143" s="133">
        <f>ROUND(M1141+M1142,0)</f>
        <v>383</v>
      </c>
    </row>
    <row r="1144" spans="1:13">
      <c r="A1144" s="121">
        <v>8</v>
      </c>
      <c r="B1144" s="123" t="s">
        <v>76</v>
      </c>
      <c r="C1144" s="123"/>
      <c r="D1144" s="123"/>
      <c r="E1144" s="126"/>
      <c r="F1144" s="134"/>
      <c r="G1144" s="126"/>
      <c r="H1144" s="134"/>
      <c r="I1144" s="126"/>
      <c r="J1144" s="135">
        <v>0.01</v>
      </c>
      <c r="K1144" s="126"/>
      <c r="L1144" s="126"/>
      <c r="M1144" s="126">
        <f>M1143*J1144</f>
        <v>3.83</v>
      </c>
    </row>
    <row r="1145" spans="1:13">
      <c r="A1145" s="121"/>
      <c r="B1145" s="123"/>
      <c r="C1145" s="123"/>
      <c r="D1145" s="123"/>
      <c r="E1145" s="126"/>
      <c r="F1145" s="134"/>
      <c r="G1145" s="126"/>
      <c r="H1145" s="134"/>
      <c r="I1145" s="126"/>
      <c r="J1145" s="135"/>
      <c r="K1145" s="126"/>
      <c r="L1145" s="126"/>
      <c r="M1145" s="126">
        <f>SUM(M1143:M1144)</f>
        <v>386.83</v>
      </c>
    </row>
    <row r="1146" spans="1:13">
      <c r="A1146" s="143">
        <v>8</v>
      </c>
      <c r="B1146" s="123" t="s">
        <v>387</v>
      </c>
      <c r="C1146" s="123"/>
      <c r="D1146" s="123"/>
      <c r="E1146" s="123"/>
      <c r="F1146" s="124"/>
      <c r="G1146" s="123"/>
      <c r="H1146" s="125"/>
      <c r="I1146" s="123"/>
      <c r="J1146" s="136">
        <v>0.06</v>
      </c>
      <c r="K1146" s="145"/>
      <c r="L1146" s="145"/>
      <c r="M1146" s="133">
        <f>M1143*J1146</f>
        <v>22.98</v>
      </c>
    </row>
    <row r="1147" spans="1:13">
      <c r="A1147" s="143"/>
      <c r="B1147" s="145"/>
      <c r="C1147" s="145"/>
      <c r="D1147" s="145"/>
      <c r="E1147" s="145"/>
      <c r="F1147" s="146"/>
      <c r="G1147" s="145"/>
      <c r="H1147" s="147"/>
      <c r="I1147" s="145"/>
      <c r="J1147" s="152"/>
      <c r="K1147" s="145"/>
      <c r="L1147" s="145"/>
      <c r="M1147" s="133">
        <f>ROUND(M1143+M1146,0)</f>
        <v>406</v>
      </c>
    </row>
    <row r="1148" spans="1:13">
      <c r="A1148" s="143"/>
      <c r="B1148" s="145"/>
      <c r="C1148" s="145"/>
      <c r="D1148" s="145"/>
      <c r="E1148" s="145"/>
      <c r="F1148" s="146"/>
      <c r="G1148" s="145"/>
      <c r="H1148" s="147"/>
      <c r="I1148" s="145"/>
      <c r="J1148" s="152"/>
      <c r="K1148" s="145"/>
      <c r="L1148" s="145"/>
      <c r="M1148" s="133"/>
    </row>
    <row r="1149" spans="1:13" ht="15">
      <c r="A1149" s="143"/>
      <c r="B1149" s="137"/>
      <c r="C1149" s="145"/>
      <c r="D1149" s="145"/>
      <c r="E1149" s="145"/>
      <c r="F1149" s="146"/>
      <c r="G1149" s="145"/>
      <c r="H1149" s="147"/>
      <c r="I1149" s="145"/>
      <c r="J1149" s="152"/>
      <c r="K1149" s="145"/>
      <c r="L1149" s="145"/>
      <c r="M1149" s="156">
        <f>ROUND(M1147+M1148,0)</f>
        <v>406</v>
      </c>
    </row>
    <row r="1150" spans="1:13" ht="15">
      <c r="A1150" s="143"/>
      <c r="B1150" s="137"/>
      <c r="C1150" s="145"/>
      <c r="D1150" s="145"/>
      <c r="E1150" s="145"/>
      <c r="F1150" s="146"/>
      <c r="G1150" s="145"/>
      <c r="H1150" s="147"/>
      <c r="I1150" s="145"/>
      <c r="J1150" s="152"/>
      <c r="K1150" s="145"/>
      <c r="L1150" s="145"/>
      <c r="M1150" s="156"/>
    </row>
    <row r="1151" spans="1:13" ht="15">
      <c r="A1151" s="387" t="s">
        <v>432</v>
      </c>
      <c r="B1151" s="387"/>
      <c r="C1151" s="387"/>
      <c r="D1151" s="387"/>
      <c r="E1151" s="387"/>
      <c r="F1151" s="387"/>
      <c r="G1151" s="387"/>
      <c r="H1151" s="387"/>
      <c r="I1151" s="387"/>
      <c r="J1151" s="387"/>
      <c r="K1151" s="387"/>
      <c r="L1151" s="387"/>
      <c r="M1151" s="387"/>
    </row>
    <row r="1152" spans="1:13" ht="28.5">
      <c r="A1152" s="204"/>
      <c r="B1152" s="119" t="s">
        <v>157</v>
      </c>
      <c r="C1152" s="120"/>
      <c r="D1152" s="120"/>
      <c r="E1152" s="120"/>
      <c r="F1152" s="120"/>
      <c r="G1152" s="120"/>
      <c r="H1152" s="120"/>
      <c r="I1152" s="120"/>
      <c r="J1152" s="120"/>
      <c r="K1152" s="120"/>
      <c r="L1152" s="120"/>
      <c r="M1152" s="120"/>
    </row>
    <row r="1153" spans="1:13" ht="30">
      <c r="A1153" s="128" t="s">
        <v>153</v>
      </c>
      <c r="B1153" s="128" t="s">
        <v>48</v>
      </c>
      <c r="C1153" s="128" t="s">
        <v>49</v>
      </c>
      <c r="D1153" s="128" t="s">
        <v>50</v>
      </c>
      <c r="E1153" s="128" t="s">
        <v>51</v>
      </c>
      <c r="F1153" s="214" t="s">
        <v>52</v>
      </c>
      <c r="G1153" s="128" t="s">
        <v>53</v>
      </c>
      <c r="H1153" s="215" t="s">
        <v>54</v>
      </c>
      <c r="I1153" s="128" t="s">
        <v>55</v>
      </c>
      <c r="J1153" s="215" t="s">
        <v>56</v>
      </c>
      <c r="K1153" s="128" t="s">
        <v>57</v>
      </c>
      <c r="L1153" s="128" t="s">
        <v>58</v>
      </c>
      <c r="M1153" s="216" t="s">
        <v>59</v>
      </c>
    </row>
    <row r="1154" spans="1:13" ht="15">
      <c r="A1154" s="143"/>
      <c r="B1154" s="141" t="s">
        <v>88</v>
      </c>
      <c r="C1154" s="145"/>
      <c r="D1154" s="145"/>
      <c r="E1154" s="145"/>
      <c r="F1154" s="146"/>
      <c r="G1154" s="145"/>
      <c r="H1154" s="147"/>
      <c r="I1154" s="145"/>
      <c r="J1154" s="147"/>
      <c r="K1154" s="145"/>
      <c r="L1154" s="145"/>
      <c r="M1154" s="133"/>
    </row>
    <row r="1155" spans="1:13">
      <c r="A1155" s="143">
        <v>1</v>
      </c>
      <c r="B1155" s="145" t="s">
        <v>160</v>
      </c>
      <c r="C1155" s="145"/>
      <c r="D1155" s="145">
        <v>1</v>
      </c>
      <c r="E1155" s="145">
        <v>1500</v>
      </c>
      <c r="F1155" s="146">
        <v>0.3</v>
      </c>
      <c r="G1155" s="145">
        <f>E1155-(E1155*F1155)</f>
        <v>1050</v>
      </c>
      <c r="H1155" s="147"/>
      <c r="I1155" s="145">
        <f>G1155+(G1155*H1155)</f>
        <v>1050</v>
      </c>
      <c r="J1155" s="147">
        <v>0.14499999999999999</v>
      </c>
      <c r="K1155" s="133">
        <f>SUM(G1155)*J1155</f>
        <v>152.25</v>
      </c>
      <c r="L1155" s="145">
        <f>K1155+I1155</f>
        <v>1202.25</v>
      </c>
      <c r="M1155" s="133">
        <f>L1155*D1155</f>
        <v>1202.25</v>
      </c>
    </row>
    <row r="1156" spans="1:13">
      <c r="A1156" s="143"/>
      <c r="B1156" s="151"/>
      <c r="C1156" s="145"/>
      <c r="D1156" s="145"/>
      <c r="E1156" s="145"/>
      <c r="F1156" s="146"/>
      <c r="G1156" s="145"/>
      <c r="H1156" s="147"/>
      <c r="I1156" s="145"/>
      <c r="J1156" s="147"/>
      <c r="K1156" s="145"/>
      <c r="L1156" s="145"/>
      <c r="M1156" s="133"/>
    </row>
    <row r="1157" spans="1:13">
      <c r="A1157" s="143"/>
      <c r="B1157" s="145"/>
      <c r="C1157" s="145"/>
      <c r="D1157" s="145"/>
      <c r="E1157" s="145"/>
      <c r="F1157" s="146"/>
      <c r="G1157" s="145"/>
      <c r="H1157" s="147"/>
      <c r="I1157" s="145"/>
      <c r="J1157" s="147"/>
      <c r="K1157" s="145"/>
      <c r="L1157" s="145"/>
      <c r="M1157" s="133">
        <f>SUM(M1155:M1156)</f>
        <v>1202.25</v>
      </c>
    </row>
    <row r="1158" spans="1:13">
      <c r="A1158" s="143">
        <v>2</v>
      </c>
      <c r="B1158" s="145" t="s">
        <v>67</v>
      </c>
      <c r="C1158" s="145"/>
      <c r="D1158" s="145"/>
      <c r="E1158" s="145"/>
      <c r="F1158" s="146"/>
      <c r="G1158" s="145"/>
      <c r="H1158" s="147"/>
      <c r="I1158" s="145"/>
      <c r="J1158" s="152">
        <v>0.02</v>
      </c>
      <c r="K1158" s="145"/>
      <c r="L1158" s="145"/>
      <c r="M1158" s="133">
        <f>M1157*J1158</f>
        <v>24.045000000000002</v>
      </c>
    </row>
    <row r="1159" spans="1:13">
      <c r="A1159" s="143"/>
      <c r="B1159" s="145" t="s">
        <v>68</v>
      </c>
      <c r="C1159" s="145"/>
      <c r="D1159" s="145"/>
      <c r="E1159" s="145"/>
      <c r="F1159" s="146"/>
      <c r="G1159" s="145"/>
      <c r="H1159" s="147"/>
      <c r="I1159" s="145"/>
      <c r="J1159" s="152"/>
      <c r="K1159" s="145"/>
      <c r="L1159" s="145"/>
      <c r="M1159" s="133">
        <f>SUM(M1157:M1158)</f>
        <v>1226.2950000000001</v>
      </c>
    </row>
    <row r="1160" spans="1:13">
      <c r="B1160" s="145"/>
      <c r="C1160" s="145"/>
      <c r="D1160" s="145"/>
      <c r="E1160" s="145"/>
      <c r="F1160" s="146"/>
      <c r="G1160" s="145"/>
      <c r="H1160" s="136"/>
      <c r="I1160" s="133"/>
      <c r="J1160" s="152"/>
      <c r="K1160" s="145"/>
      <c r="L1160" s="133"/>
      <c r="M1160" s="133"/>
    </row>
    <row r="1161" spans="1:13">
      <c r="A1161" s="143">
        <v>3</v>
      </c>
      <c r="B1161" s="145" t="s">
        <v>69</v>
      </c>
      <c r="C1161" s="145"/>
      <c r="D1161" s="145">
        <v>1</v>
      </c>
      <c r="E1161" s="145"/>
      <c r="F1161" s="146"/>
      <c r="G1161" s="145">
        <f>G1165</f>
        <v>32.64</v>
      </c>
      <c r="H1161" s="136">
        <v>0.14499999999999999</v>
      </c>
      <c r="I1161" s="133">
        <f>G1161+(G1161*H1161)</f>
        <v>37.372799999999998</v>
      </c>
      <c r="J1161" s="152"/>
      <c r="K1161" s="145">
        <f>I1161*J1161</f>
        <v>0</v>
      </c>
      <c r="L1161" s="133">
        <f>K1161+I1161</f>
        <v>37.372799999999998</v>
      </c>
      <c r="M1161" s="133">
        <f>L1161*D1161</f>
        <v>37.372799999999998</v>
      </c>
    </row>
    <row r="1162" spans="1:13">
      <c r="A1162" s="143"/>
      <c r="B1162" s="138" t="s">
        <v>73</v>
      </c>
      <c r="C1162" s="145" t="s">
        <v>71</v>
      </c>
      <c r="D1162" s="142">
        <v>0.04</v>
      </c>
      <c r="E1162" s="138">
        <v>368</v>
      </c>
      <c r="F1162" s="145"/>
      <c r="G1162" s="138">
        <f>E1162*D1162</f>
        <v>14.72</v>
      </c>
      <c r="H1162" s="154"/>
      <c r="I1162" s="133"/>
      <c r="J1162" s="152"/>
      <c r="K1162" s="145"/>
      <c r="L1162" s="133"/>
      <c r="M1162" s="133"/>
    </row>
    <row r="1163" spans="1:13">
      <c r="A1163" s="143"/>
      <c r="B1163" s="138" t="s">
        <v>70</v>
      </c>
      <c r="C1163" s="145" t="s">
        <v>71</v>
      </c>
      <c r="D1163" s="142">
        <v>0.04</v>
      </c>
      <c r="E1163" s="138">
        <v>448</v>
      </c>
      <c r="F1163" s="145"/>
      <c r="G1163" s="138">
        <f>E1163*D1163</f>
        <v>17.920000000000002</v>
      </c>
      <c r="H1163" s="154"/>
      <c r="I1163" s="133"/>
      <c r="J1163" s="152"/>
      <c r="K1163" s="145"/>
      <c r="L1163" s="133"/>
      <c r="M1163" s="133">
        <f>SUM(M1159:M1162)</f>
        <v>1263.6678000000002</v>
      </c>
    </row>
    <row r="1164" spans="1:13">
      <c r="A1164" s="121">
        <v>4</v>
      </c>
      <c r="B1164" s="123" t="s">
        <v>74</v>
      </c>
      <c r="C1164" s="123"/>
      <c r="D1164" s="123"/>
      <c r="E1164" s="126"/>
      <c r="F1164" s="134"/>
      <c r="G1164" s="126"/>
      <c r="H1164" s="134"/>
      <c r="I1164" s="126"/>
      <c r="J1164" s="135">
        <v>0.01</v>
      </c>
      <c r="K1164" s="126"/>
      <c r="L1164" s="126"/>
      <c r="M1164" s="126">
        <f>M1163*J1164</f>
        <v>12.636678000000002</v>
      </c>
    </row>
    <row r="1165" spans="1:13">
      <c r="A1165" s="121"/>
      <c r="B1165" s="123"/>
      <c r="C1165" s="123"/>
      <c r="D1165" s="123"/>
      <c r="E1165" s="126"/>
      <c r="F1165" s="134"/>
      <c r="G1165" s="145">
        <f>SUM(G1162:G1164)</f>
        <v>32.64</v>
      </c>
      <c r="H1165" s="134"/>
      <c r="I1165" s="126"/>
      <c r="J1165" s="135"/>
      <c r="K1165" s="126"/>
      <c r="L1165" s="126"/>
      <c r="M1165" s="126">
        <f>SUM(M1163:M1164)</f>
        <v>1276.3044780000002</v>
      </c>
    </row>
    <row r="1166" spans="1:13">
      <c r="A1166" s="121">
        <v>5</v>
      </c>
      <c r="B1166" s="123" t="s">
        <v>75</v>
      </c>
      <c r="C1166" s="123"/>
      <c r="D1166" s="123"/>
      <c r="E1166" s="126"/>
      <c r="F1166" s="134"/>
      <c r="G1166" s="126"/>
      <c r="H1166" s="134"/>
      <c r="I1166" s="126"/>
      <c r="J1166" s="135">
        <v>0.15</v>
      </c>
      <c r="K1166" s="126"/>
      <c r="L1166" s="126"/>
      <c r="M1166" s="126">
        <f>M1165*J1166</f>
        <v>191.44567170000002</v>
      </c>
    </row>
    <row r="1167" spans="1:13">
      <c r="A1167" s="121"/>
      <c r="B1167" s="123"/>
      <c r="C1167" s="123"/>
      <c r="D1167" s="123"/>
      <c r="E1167" s="126"/>
      <c r="F1167" s="134"/>
      <c r="G1167" s="126"/>
      <c r="H1167" s="134"/>
      <c r="I1167" s="126"/>
      <c r="J1167" s="135"/>
      <c r="K1167" s="126"/>
      <c r="L1167" s="126"/>
      <c r="M1167" s="126">
        <f>SUM(M1165:M1166)</f>
        <v>1467.7501497000003</v>
      </c>
    </row>
    <row r="1168" spans="1:13">
      <c r="A1168" s="121">
        <v>6</v>
      </c>
      <c r="B1168" s="123" t="s">
        <v>76</v>
      </c>
      <c r="C1168" s="123"/>
      <c r="D1168" s="123"/>
      <c r="E1168" s="126"/>
      <c r="F1168" s="134"/>
      <c r="G1168" s="126"/>
      <c r="H1168" s="134"/>
      <c r="I1168" s="126"/>
      <c r="J1168" s="135">
        <v>0.01</v>
      </c>
      <c r="K1168" s="126"/>
      <c r="L1168" s="126"/>
      <c r="M1168" s="126">
        <f>M1167*J1168</f>
        <v>14.677501497000003</v>
      </c>
    </row>
    <row r="1169" spans="1:13">
      <c r="A1169" s="121"/>
      <c r="B1169" s="123"/>
      <c r="C1169" s="123"/>
      <c r="D1169" s="123"/>
      <c r="E1169" s="126"/>
      <c r="F1169" s="134"/>
      <c r="G1169" s="126"/>
      <c r="H1169" s="134"/>
      <c r="I1169" s="126"/>
      <c r="J1169" s="135"/>
      <c r="K1169" s="126"/>
      <c r="L1169" s="126"/>
      <c r="M1169" s="126">
        <f>SUM(M1167:M1168)</f>
        <v>1482.4276511970004</v>
      </c>
    </row>
    <row r="1170" spans="1:13">
      <c r="A1170" s="121">
        <v>7</v>
      </c>
      <c r="B1170" s="123" t="s">
        <v>387</v>
      </c>
      <c r="C1170" s="123"/>
      <c r="D1170" s="123"/>
      <c r="E1170" s="123"/>
      <c r="F1170" s="124"/>
      <c r="G1170" s="123"/>
      <c r="H1170" s="125"/>
      <c r="I1170" s="123"/>
      <c r="J1170" s="136">
        <v>0.06</v>
      </c>
      <c r="K1170" s="126"/>
      <c r="L1170" s="126"/>
      <c r="M1170" s="126">
        <f>M1169*J1170</f>
        <v>88.945659071820018</v>
      </c>
    </row>
    <row r="1171" spans="1:13">
      <c r="A1171" s="121"/>
      <c r="B1171" s="123"/>
      <c r="C1171" s="123"/>
      <c r="D1171" s="123"/>
      <c r="E1171" s="126"/>
      <c r="F1171" s="134"/>
      <c r="G1171" s="126"/>
      <c r="H1171" s="134"/>
      <c r="I1171" s="126"/>
      <c r="J1171" s="125"/>
      <c r="K1171" s="126"/>
      <c r="L1171" s="126"/>
      <c r="M1171" s="126">
        <f>SUM(M1169:M1170)</f>
        <v>1571.3733102688204</v>
      </c>
    </row>
    <row r="1172" spans="1:13" ht="15">
      <c r="A1172" s="121"/>
      <c r="B1172" s="123" t="s">
        <v>78</v>
      </c>
      <c r="C1172" s="123"/>
      <c r="D1172" s="123"/>
      <c r="E1172" s="126"/>
      <c r="F1172" s="134"/>
      <c r="G1172" s="126"/>
      <c r="H1172" s="134"/>
      <c r="I1172" s="126"/>
      <c r="J1172" s="135"/>
      <c r="K1172" s="126"/>
      <c r="L1172" s="126"/>
      <c r="M1172" s="139">
        <f>ROUND(M1171,0)</f>
        <v>1571</v>
      </c>
    </row>
    <row r="1173" spans="1:13" ht="15">
      <c r="A1173" s="121"/>
      <c r="B1173" s="137"/>
      <c r="C1173" s="123"/>
      <c r="D1173" s="123"/>
      <c r="E1173" s="126"/>
      <c r="F1173" s="134"/>
      <c r="G1173" s="126"/>
      <c r="H1173" s="134"/>
      <c r="I1173" s="126"/>
      <c r="J1173" s="134"/>
      <c r="K1173" s="126"/>
      <c r="L1173" s="126"/>
      <c r="M1173" s="139"/>
    </row>
    <row r="1174" spans="1:13" ht="15">
      <c r="A1174" s="137"/>
      <c r="B1174" s="123" t="s">
        <v>79</v>
      </c>
      <c r="C1174" s="137"/>
      <c r="D1174" s="137"/>
      <c r="E1174" s="137"/>
      <c r="F1174" s="137"/>
      <c r="G1174" s="137"/>
      <c r="H1174" s="137"/>
      <c r="I1174" s="137"/>
      <c r="J1174" s="137"/>
      <c r="K1174" s="137"/>
      <c r="L1174" s="137"/>
      <c r="M1174" s="139">
        <f>ROUND(M1172,0)</f>
        <v>1571</v>
      </c>
    </row>
    <row r="1175" spans="1:13">
      <c r="A1175" s="137"/>
      <c r="B1175" s="137"/>
      <c r="C1175" s="137"/>
      <c r="D1175" s="137"/>
      <c r="E1175" s="137"/>
      <c r="F1175" s="137"/>
      <c r="G1175" s="137"/>
      <c r="H1175" s="137"/>
      <c r="I1175" s="137"/>
      <c r="J1175" s="137"/>
      <c r="K1175" s="137"/>
      <c r="L1175" s="137"/>
      <c r="M1175" s="137"/>
    </row>
    <row r="1176" spans="1:13" ht="15">
      <c r="A1176" s="387" t="s">
        <v>432</v>
      </c>
      <c r="B1176" s="387"/>
      <c r="C1176" s="387"/>
      <c r="D1176" s="387"/>
      <c r="E1176" s="387"/>
      <c r="F1176" s="387"/>
      <c r="G1176" s="387"/>
      <c r="H1176" s="387"/>
      <c r="I1176" s="387"/>
      <c r="J1176" s="387"/>
      <c r="K1176" s="387"/>
      <c r="L1176" s="387"/>
      <c r="M1176" s="387"/>
    </row>
    <row r="1177" spans="1:13" ht="28.5">
      <c r="A1177" s="118"/>
      <c r="B1177" s="73" t="s">
        <v>16</v>
      </c>
      <c r="C1177" s="145"/>
      <c r="D1177" s="145"/>
      <c r="E1177" s="145"/>
      <c r="F1177" s="146"/>
      <c r="G1177" s="145"/>
      <c r="H1177" s="147"/>
      <c r="I1177" s="145"/>
      <c r="J1177" s="147"/>
      <c r="K1177" s="145"/>
      <c r="L1177" s="145"/>
      <c r="M1177" s="133"/>
    </row>
    <row r="1178" spans="1:13" ht="30">
      <c r="A1178" s="148" t="s">
        <v>153</v>
      </c>
      <c r="B1178" s="148" t="s">
        <v>48</v>
      </c>
      <c r="C1178" s="148" t="s">
        <v>49</v>
      </c>
      <c r="D1178" s="148" t="s">
        <v>50</v>
      </c>
      <c r="E1178" s="148" t="s">
        <v>51</v>
      </c>
      <c r="F1178" s="211" t="s">
        <v>52</v>
      </c>
      <c r="G1178" s="148" t="s">
        <v>53</v>
      </c>
      <c r="H1178" s="212" t="s">
        <v>54</v>
      </c>
      <c r="I1178" s="148" t="s">
        <v>55</v>
      </c>
      <c r="J1178" s="212" t="s">
        <v>56</v>
      </c>
      <c r="K1178" s="148" t="s">
        <v>57</v>
      </c>
      <c r="L1178" s="148" t="s">
        <v>58</v>
      </c>
      <c r="M1178" s="213" t="s">
        <v>59</v>
      </c>
    </row>
    <row r="1179" spans="1:13" ht="15">
      <c r="A1179" s="128"/>
      <c r="B1179" s="217" t="s">
        <v>158</v>
      </c>
      <c r="C1179" s="128"/>
      <c r="D1179" s="128"/>
      <c r="E1179" s="128"/>
      <c r="F1179" s="214"/>
      <c r="G1179" s="128"/>
      <c r="H1179" s="215"/>
      <c r="I1179" s="128"/>
      <c r="J1179" s="215"/>
      <c r="K1179" s="128"/>
      <c r="L1179" s="128"/>
      <c r="M1179" s="216"/>
    </row>
    <row r="1180" spans="1:13">
      <c r="A1180" s="143">
        <v>1</v>
      </c>
      <c r="B1180" s="218" t="s">
        <v>429</v>
      </c>
      <c r="C1180" s="145"/>
      <c r="D1180" s="145">
        <v>53.03</v>
      </c>
      <c r="E1180" s="133">
        <f>'BASIC RATES'!D12</f>
        <v>9.2777777777777786</v>
      </c>
      <c r="F1180" s="146">
        <v>0.3</v>
      </c>
      <c r="G1180" s="145">
        <f>E1180-(E1180*F1180)</f>
        <v>6.4944444444444454</v>
      </c>
      <c r="H1180" s="147"/>
      <c r="I1180" s="145">
        <f>G1180+(G1180*H1180)</f>
        <v>6.4944444444444454</v>
      </c>
      <c r="J1180" s="147">
        <v>0.05</v>
      </c>
      <c r="K1180" s="145">
        <v>5</v>
      </c>
      <c r="L1180" s="145">
        <f>K1180+I1180</f>
        <v>11.494444444444445</v>
      </c>
      <c r="M1180" s="133">
        <f>L1180*D1180</f>
        <v>609.55038888888896</v>
      </c>
    </row>
    <row r="1181" spans="1:13">
      <c r="A1181" s="143"/>
      <c r="B1181" s="145"/>
      <c r="C1181" s="145"/>
      <c r="D1181" s="145"/>
      <c r="E1181" s="145"/>
      <c r="F1181" s="146"/>
      <c r="G1181" s="145"/>
      <c r="H1181" s="147"/>
      <c r="I1181" s="145"/>
      <c r="J1181" s="147"/>
      <c r="K1181" s="145"/>
      <c r="L1181" s="145"/>
      <c r="M1181" s="133"/>
    </row>
    <row r="1182" spans="1:13">
      <c r="A1182" s="143"/>
      <c r="B1182" s="145" t="s">
        <v>67</v>
      </c>
      <c r="C1182" s="145"/>
      <c r="D1182" s="145"/>
      <c r="E1182" s="145"/>
      <c r="F1182" s="146"/>
      <c r="G1182" s="145"/>
      <c r="H1182" s="147"/>
      <c r="I1182" s="145"/>
      <c r="J1182" s="147"/>
      <c r="K1182" s="145"/>
      <c r="L1182" s="145"/>
      <c r="M1182" s="133">
        <f>SUM(M1180:M1181)</f>
        <v>609.55038888888896</v>
      </c>
    </row>
    <row r="1183" spans="1:13">
      <c r="A1183" s="143">
        <v>2</v>
      </c>
      <c r="B1183" s="145" t="s">
        <v>68</v>
      </c>
      <c r="C1183" s="145"/>
      <c r="D1183" s="145"/>
      <c r="E1183" s="145"/>
      <c r="F1183" s="146"/>
      <c r="G1183" s="145"/>
      <c r="H1183" s="147"/>
      <c r="I1183" s="145"/>
      <c r="J1183" s="152">
        <v>0.02</v>
      </c>
      <c r="K1183" s="145"/>
      <c r="L1183" s="145"/>
      <c r="M1183" s="133">
        <f>M1182*J1183</f>
        <v>12.191007777777779</v>
      </c>
    </row>
    <row r="1184" spans="1:13">
      <c r="A1184" s="143"/>
      <c r="B1184" s="145"/>
      <c r="C1184" s="145"/>
      <c r="D1184" s="145"/>
      <c r="E1184" s="145"/>
      <c r="F1184" s="146"/>
      <c r="G1184" s="145"/>
      <c r="H1184" s="147"/>
      <c r="I1184" s="145"/>
      <c r="J1184" s="152"/>
      <c r="K1184" s="145"/>
      <c r="L1184" s="145"/>
      <c r="M1184" s="133">
        <f>SUM(M1182:M1183)</f>
        <v>621.74139666666679</v>
      </c>
    </row>
    <row r="1185" spans="1:13">
      <c r="A1185" s="143">
        <v>3</v>
      </c>
      <c r="B1185" s="145" t="s">
        <v>69</v>
      </c>
      <c r="C1185" s="145"/>
      <c r="D1185" s="145">
        <v>50</v>
      </c>
      <c r="E1185" s="145"/>
      <c r="F1185" s="146"/>
      <c r="G1185" s="145">
        <f>G1188/50</f>
        <v>11.02</v>
      </c>
      <c r="H1185" s="136"/>
      <c r="I1185" s="133">
        <f>G1185+(G1185*H1185)</f>
        <v>11.02</v>
      </c>
      <c r="J1185" s="152"/>
      <c r="K1185" s="145">
        <f>I1185*J1185</f>
        <v>0</v>
      </c>
      <c r="L1185" s="133">
        <f>K1185+I1185</f>
        <v>11.02</v>
      </c>
      <c r="M1185" s="133">
        <f>L1185*D1185</f>
        <v>551</v>
      </c>
    </row>
    <row r="1186" spans="1:13">
      <c r="A1186" s="143"/>
      <c r="B1186" s="138" t="s">
        <v>70</v>
      </c>
      <c r="C1186" s="145" t="s">
        <v>71</v>
      </c>
      <c r="D1186" s="219">
        <v>0.5</v>
      </c>
      <c r="E1186" s="138">
        <v>579</v>
      </c>
      <c r="F1186" s="145"/>
      <c r="G1186" s="138">
        <f>E1186*D1186</f>
        <v>289.5</v>
      </c>
      <c r="H1186" s="154"/>
      <c r="I1186" s="133"/>
      <c r="J1186" s="152"/>
      <c r="K1186" s="145"/>
      <c r="L1186" s="133"/>
      <c r="M1186" s="133"/>
    </row>
    <row r="1187" spans="1:13">
      <c r="A1187" s="143"/>
      <c r="B1187" s="138" t="s">
        <v>73</v>
      </c>
      <c r="C1187" s="145" t="s">
        <v>71</v>
      </c>
      <c r="D1187" s="219">
        <v>0.5</v>
      </c>
      <c r="E1187" s="138">
        <v>523</v>
      </c>
      <c r="F1187" s="145"/>
      <c r="G1187" s="138">
        <f>E1187*D1187</f>
        <v>261.5</v>
      </c>
      <c r="H1187" s="154"/>
      <c r="I1187" s="133"/>
      <c r="J1187" s="152"/>
      <c r="K1187" s="145"/>
      <c r="L1187" s="133"/>
      <c r="M1187" s="133"/>
    </row>
    <row r="1188" spans="1:13">
      <c r="A1188" s="143"/>
      <c r="B1188" s="145"/>
      <c r="C1188" s="145"/>
      <c r="D1188" s="220"/>
      <c r="E1188" s="145"/>
      <c r="F1188" s="146"/>
      <c r="G1188" s="145">
        <f>SUM(G1186:G1187)</f>
        <v>551</v>
      </c>
      <c r="H1188" s="154"/>
      <c r="I1188" s="133"/>
      <c r="J1188" s="152"/>
      <c r="K1188" s="145"/>
      <c r="L1188" s="133"/>
      <c r="M1188" s="133"/>
    </row>
    <row r="1189" spans="1:13">
      <c r="A1189" s="143"/>
      <c r="B1189" s="145"/>
      <c r="C1189" s="145"/>
      <c r="D1189" s="145"/>
      <c r="E1189" s="145"/>
      <c r="F1189" s="146"/>
      <c r="G1189" s="145"/>
      <c r="H1189" s="147"/>
      <c r="I1189" s="145"/>
      <c r="J1189" s="152"/>
      <c r="K1189" s="145"/>
      <c r="L1189" s="145"/>
      <c r="M1189" s="133">
        <f>M1184+M1185</f>
        <v>1172.7413966666668</v>
      </c>
    </row>
    <row r="1190" spans="1:13">
      <c r="A1190" s="121">
        <v>4</v>
      </c>
      <c r="B1190" s="123" t="s">
        <v>74</v>
      </c>
      <c r="C1190" s="123"/>
      <c r="D1190" s="123"/>
      <c r="E1190" s="126"/>
      <c r="F1190" s="134"/>
      <c r="G1190" s="126"/>
      <c r="H1190" s="134"/>
      <c r="I1190" s="126"/>
      <c r="J1190" s="135">
        <v>0.01</v>
      </c>
      <c r="K1190" s="126"/>
      <c r="L1190" s="126"/>
      <c r="M1190" s="126">
        <f>M1189*J1190</f>
        <v>11.727413966666669</v>
      </c>
    </row>
    <row r="1191" spans="1:13">
      <c r="A1191" s="121"/>
      <c r="B1191" s="123"/>
      <c r="C1191" s="123"/>
      <c r="D1191" s="123"/>
      <c r="E1191" s="126"/>
      <c r="F1191" s="134"/>
      <c r="G1191" s="126"/>
      <c r="H1191" s="134"/>
      <c r="I1191" s="126"/>
      <c r="J1191" s="135"/>
      <c r="K1191" s="126"/>
      <c r="L1191" s="126"/>
      <c r="M1191" s="126">
        <f>SUM(M1189:M1190)</f>
        <v>1184.4688106333335</v>
      </c>
    </row>
    <row r="1192" spans="1:13">
      <c r="A1192" s="121">
        <v>5</v>
      </c>
      <c r="B1192" s="123" t="s">
        <v>75</v>
      </c>
      <c r="C1192" s="123"/>
      <c r="D1192" s="123"/>
      <c r="E1192" s="126"/>
      <c r="F1192" s="134"/>
      <c r="G1192" s="126"/>
      <c r="H1192" s="134"/>
      <c r="I1192" s="126"/>
      <c r="J1192" s="135">
        <v>0.15</v>
      </c>
      <c r="K1192" s="126"/>
      <c r="L1192" s="126"/>
      <c r="M1192" s="126">
        <f>M1191*J1192</f>
        <v>177.67032159500002</v>
      </c>
    </row>
    <row r="1193" spans="1:13">
      <c r="A1193" s="121"/>
      <c r="B1193" s="123"/>
      <c r="C1193" s="123"/>
      <c r="D1193" s="123"/>
      <c r="E1193" s="126"/>
      <c r="F1193" s="134"/>
      <c r="G1193" s="126"/>
      <c r="H1193" s="134"/>
      <c r="I1193" s="126"/>
      <c r="J1193" s="135"/>
      <c r="K1193" s="126"/>
      <c r="L1193" s="126"/>
      <c r="M1193" s="126">
        <f>SUM(M1191:M1192)</f>
        <v>1362.1391322283334</v>
      </c>
    </row>
    <row r="1194" spans="1:13">
      <c r="A1194" s="121">
        <v>6</v>
      </c>
      <c r="B1194" s="123" t="s">
        <v>76</v>
      </c>
      <c r="C1194" s="123"/>
      <c r="D1194" s="123"/>
      <c r="E1194" s="126"/>
      <c r="F1194" s="134"/>
      <c r="G1194" s="126"/>
      <c r="H1194" s="134"/>
      <c r="I1194" s="126"/>
      <c r="J1194" s="135">
        <v>0.01</v>
      </c>
      <c r="K1194" s="126"/>
      <c r="L1194" s="126"/>
      <c r="M1194" s="126">
        <f>M1193*J1194</f>
        <v>13.621391322283335</v>
      </c>
    </row>
    <row r="1195" spans="1:13">
      <c r="A1195" s="121"/>
      <c r="B1195" s="123"/>
      <c r="C1195" s="123"/>
      <c r="D1195" s="123"/>
      <c r="E1195" s="126"/>
      <c r="F1195" s="134"/>
      <c r="G1195" s="126"/>
      <c r="H1195" s="134"/>
      <c r="I1195" s="126"/>
      <c r="J1195" s="135"/>
      <c r="K1195" s="126"/>
      <c r="L1195" s="126"/>
      <c r="M1195" s="126">
        <f>SUM(M1193:M1194)</f>
        <v>1375.7605235506169</v>
      </c>
    </row>
    <row r="1196" spans="1:13">
      <c r="A1196" s="121">
        <v>7</v>
      </c>
      <c r="B1196" s="123" t="s">
        <v>387</v>
      </c>
      <c r="C1196" s="123"/>
      <c r="D1196" s="123"/>
      <c r="E1196" s="123"/>
      <c r="F1196" s="124"/>
      <c r="G1196" s="123"/>
      <c r="H1196" s="125"/>
      <c r="I1196" s="123"/>
      <c r="J1196" s="136">
        <v>0.06</v>
      </c>
      <c r="K1196" s="126"/>
      <c r="L1196" s="126"/>
      <c r="M1196" s="126">
        <f>M1195*J1196</f>
        <v>82.545631413037015</v>
      </c>
    </row>
    <row r="1197" spans="1:13">
      <c r="A1197" s="121"/>
      <c r="B1197" s="123"/>
      <c r="C1197" s="123"/>
      <c r="D1197" s="123"/>
      <c r="E1197" s="126"/>
      <c r="F1197" s="134"/>
      <c r="G1197" s="126"/>
      <c r="H1197" s="134"/>
      <c r="I1197" s="126"/>
      <c r="J1197" s="125"/>
      <c r="K1197" s="126"/>
      <c r="L1197" s="126"/>
      <c r="M1197" s="126">
        <f>SUM(M1195:M1196)</f>
        <v>1458.3061549636539</v>
      </c>
    </row>
    <row r="1198" spans="1:13" ht="15">
      <c r="A1198" s="121"/>
      <c r="B1198" s="123" t="s">
        <v>78</v>
      </c>
      <c r="C1198" s="123"/>
      <c r="D1198" s="123"/>
      <c r="E1198" s="126"/>
      <c r="F1198" s="134"/>
      <c r="G1198" s="126"/>
      <c r="H1198" s="134"/>
      <c r="I1198" s="126"/>
      <c r="J1198" s="135"/>
      <c r="K1198" s="126"/>
      <c r="L1198" s="126"/>
      <c r="M1198" s="139">
        <f>ROUND(M1197,0)/50</f>
        <v>29.16</v>
      </c>
    </row>
    <row r="1199" spans="1:13" ht="15">
      <c r="A1199" s="121"/>
      <c r="B1199" s="137"/>
      <c r="C1199" s="123"/>
      <c r="D1199" s="123"/>
      <c r="E1199" s="126"/>
      <c r="F1199" s="134"/>
      <c r="G1199" s="126"/>
      <c r="H1199" s="134"/>
      <c r="I1199" s="126"/>
      <c r="J1199" s="134"/>
      <c r="K1199" s="126"/>
      <c r="L1199" s="126"/>
      <c r="M1199" s="139"/>
    </row>
    <row r="1200" spans="1:13" ht="15">
      <c r="A1200" s="137"/>
      <c r="B1200" s="123" t="s">
        <v>79</v>
      </c>
      <c r="C1200" s="137"/>
      <c r="D1200" s="137"/>
      <c r="E1200" s="137"/>
      <c r="F1200" s="137"/>
      <c r="G1200" s="137"/>
      <c r="H1200" s="137"/>
      <c r="I1200" s="137"/>
      <c r="J1200" s="137"/>
      <c r="K1200" s="137"/>
      <c r="L1200" s="137"/>
      <c r="M1200" s="139">
        <f>ROUND(M1198,0)</f>
        <v>29</v>
      </c>
    </row>
    <row r="1201" spans="1:13" ht="15">
      <c r="A1201" s="151"/>
      <c r="B1201" s="221"/>
      <c r="C1201" s="137"/>
      <c r="D1201" s="137"/>
      <c r="E1201" s="137"/>
      <c r="F1201" s="137"/>
      <c r="G1201" s="137"/>
      <c r="H1201" s="137"/>
      <c r="I1201" s="137"/>
      <c r="J1201" s="137"/>
      <c r="K1201" s="137"/>
      <c r="L1201" s="137"/>
      <c r="M1201" s="139"/>
    </row>
    <row r="1202" spans="1:13" ht="15">
      <c r="A1202" s="399" t="s">
        <v>215</v>
      </c>
      <c r="B1202" s="399"/>
      <c r="C1202" s="123"/>
      <c r="D1202" s="123"/>
      <c r="E1202" s="123"/>
      <c r="F1202" s="124"/>
      <c r="G1202" s="123"/>
      <c r="H1202" s="125"/>
      <c r="I1202" s="123"/>
      <c r="J1202" s="135"/>
      <c r="K1202" s="123"/>
      <c r="L1202" s="123"/>
      <c r="M1202" s="126"/>
    </row>
    <row r="1203" spans="1:13" ht="15">
      <c r="A1203" s="387" t="s">
        <v>432</v>
      </c>
      <c r="B1203" s="387"/>
      <c r="C1203" s="387"/>
      <c r="D1203" s="387"/>
      <c r="E1203" s="387"/>
      <c r="F1203" s="387"/>
      <c r="G1203" s="387"/>
      <c r="H1203" s="387"/>
      <c r="I1203" s="387"/>
      <c r="J1203" s="387"/>
      <c r="K1203" s="387"/>
      <c r="L1203" s="387"/>
      <c r="M1203" s="387"/>
    </row>
    <row r="1204" spans="1:13" ht="85.5">
      <c r="A1204" s="118"/>
      <c r="B1204" s="222" t="s">
        <v>17</v>
      </c>
      <c r="C1204" s="137"/>
      <c r="D1204" s="137"/>
      <c r="E1204" s="137"/>
      <c r="F1204" s="137"/>
      <c r="G1204" s="137"/>
      <c r="H1204" s="137"/>
      <c r="I1204" s="137"/>
      <c r="J1204" s="147"/>
      <c r="K1204" s="137"/>
      <c r="L1204" s="137"/>
      <c r="M1204" s="137"/>
    </row>
    <row r="1205" spans="1:13" ht="30">
      <c r="A1205" s="148" t="s">
        <v>153</v>
      </c>
      <c r="B1205" s="148" t="s">
        <v>48</v>
      </c>
      <c r="C1205" s="148" t="s">
        <v>49</v>
      </c>
      <c r="D1205" s="148" t="s">
        <v>50</v>
      </c>
      <c r="E1205" s="148" t="s">
        <v>51</v>
      </c>
      <c r="F1205" s="211" t="s">
        <v>52</v>
      </c>
      <c r="G1205" s="148" t="s">
        <v>53</v>
      </c>
      <c r="H1205" s="212" t="s">
        <v>54</v>
      </c>
      <c r="I1205" s="148" t="s">
        <v>55</v>
      </c>
      <c r="J1205" s="212" t="s">
        <v>56</v>
      </c>
      <c r="K1205" s="148" t="s">
        <v>57</v>
      </c>
      <c r="L1205" s="148" t="s">
        <v>58</v>
      </c>
      <c r="M1205" s="213" t="s">
        <v>59</v>
      </c>
    </row>
    <row r="1206" spans="1:13">
      <c r="A1206" s="143">
        <v>1</v>
      </c>
      <c r="B1206" s="218" t="s">
        <v>190</v>
      </c>
      <c r="C1206" s="145"/>
      <c r="D1206" s="145">
        <v>1</v>
      </c>
      <c r="E1206" s="223">
        <v>135000</v>
      </c>
      <c r="F1206" s="146">
        <v>0.1</v>
      </c>
      <c r="G1206" s="145">
        <f>E1206-(E1206*F1206)</f>
        <v>121500</v>
      </c>
      <c r="H1206" s="147">
        <v>0</v>
      </c>
      <c r="I1206" s="145">
        <f>G1206+(G1206*H1206)</f>
        <v>121500</v>
      </c>
      <c r="J1206" s="147">
        <v>0.14499999999999999</v>
      </c>
      <c r="K1206" s="133">
        <f>SUM(I1206)*J1206</f>
        <v>17617.5</v>
      </c>
      <c r="L1206" s="145">
        <f>K1206+I1206</f>
        <v>139117.5</v>
      </c>
      <c r="M1206" s="133">
        <f>L1206*D1206</f>
        <v>139117.5</v>
      </c>
    </row>
    <row r="1207" spans="1:13">
      <c r="A1207" s="143"/>
      <c r="B1207" s="137"/>
      <c r="C1207" s="145"/>
      <c r="D1207" s="145"/>
      <c r="E1207" s="145"/>
      <c r="F1207" s="146"/>
      <c r="G1207" s="145"/>
      <c r="H1207" s="147"/>
      <c r="I1207" s="145"/>
      <c r="J1207" s="147"/>
      <c r="K1207" s="133"/>
      <c r="L1207" s="145"/>
      <c r="M1207" s="133"/>
    </row>
    <row r="1208" spans="1:13" ht="15">
      <c r="A1208" s="143"/>
      <c r="B1208" s="72" t="s">
        <v>67</v>
      </c>
      <c r="C1208" s="145"/>
      <c r="D1208" s="145"/>
      <c r="E1208" s="145"/>
      <c r="F1208" s="146"/>
      <c r="G1208" s="145"/>
      <c r="H1208" s="147"/>
      <c r="I1208" s="145"/>
      <c r="J1208" s="147"/>
      <c r="K1208" s="145"/>
      <c r="L1208" s="145"/>
      <c r="M1208" s="133">
        <f>SUM(M1206:M1207)</f>
        <v>139117.5</v>
      </c>
    </row>
    <row r="1209" spans="1:13">
      <c r="A1209" s="143">
        <v>2</v>
      </c>
      <c r="B1209" s="145" t="s">
        <v>68</v>
      </c>
      <c r="C1209" s="145"/>
      <c r="D1209" s="145"/>
      <c r="E1209" s="145"/>
      <c r="F1209" s="146"/>
      <c r="G1209" s="145"/>
      <c r="H1209" s="147"/>
      <c r="I1209" s="145"/>
      <c r="J1209" s="147">
        <v>0.02</v>
      </c>
      <c r="K1209" s="145"/>
      <c r="L1209" s="145"/>
      <c r="M1209" s="133">
        <f>M1208*J1209</f>
        <v>2782.35</v>
      </c>
    </row>
    <row r="1210" spans="1:13">
      <c r="A1210" s="143"/>
      <c r="B1210" s="145"/>
      <c r="C1210" s="145"/>
      <c r="D1210" s="145"/>
      <c r="E1210" s="145"/>
      <c r="F1210" s="146"/>
      <c r="G1210" s="145"/>
      <c r="H1210" s="147"/>
      <c r="I1210" s="145"/>
      <c r="J1210" s="147"/>
      <c r="K1210" s="145"/>
      <c r="L1210" s="145"/>
      <c r="M1210" s="133">
        <f>SUM(M1208:M1209)</f>
        <v>141899.85</v>
      </c>
    </row>
    <row r="1211" spans="1:13" ht="15">
      <c r="A1211" s="143"/>
      <c r="B1211" s="72" t="s">
        <v>196</v>
      </c>
      <c r="C1211" s="145"/>
      <c r="D1211" s="145"/>
      <c r="E1211" s="145"/>
      <c r="F1211" s="146"/>
      <c r="G1211" s="145"/>
      <c r="H1211" s="147"/>
      <c r="I1211" s="145"/>
      <c r="J1211" s="147"/>
      <c r="K1211" s="145"/>
      <c r="L1211" s="145"/>
      <c r="M1211" s="133"/>
    </row>
    <row r="1212" spans="1:13">
      <c r="A1212" s="206">
        <v>3</v>
      </c>
      <c r="B1212" s="224" t="s">
        <v>256</v>
      </c>
      <c r="C1212" s="206" t="s">
        <v>257</v>
      </c>
      <c r="D1212" s="184">
        <v>2</v>
      </c>
      <c r="E1212" s="225">
        <v>578</v>
      </c>
      <c r="F1212" s="124"/>
      <c r="G1212" s="126">
        <f>SUM(E1212-(E1212*F1212))</f>
        <v>578</v>
      </c>
      <c r="H1212" s="125"/>
      <c r="I1212" s="123"/>
      <c r="J1212" s="125"/>
      <c r="K1212" s="126">
        <f>SUM(G1212+I1212)*J1212</f>
        <v>0</v>
      </c>
      <c r="L1212" s="126">
        <f>G1212+I1212+K1212</f>
        <v>578</v>
      </c>
      <c r="M1212" s="126">
        <f>(D1212*L1212)</f>
        <v>1156</v>
      </c>
    </row>
    <row r="1213" spans="1:13">
      <c r="A1213" s="206">
        <v>4</v>
      </c>
      <c r="B1213" s="224" t="s">
        <v>168</v>
      </c>
      <c r="C1213" s="206" t="s">
        <v>257</v>
      </c>
      <c r="D1213" s="184">
        <v>2</v>
      </c>
      <c r="E1213" s="225">
        <v>523</v>
      </c>
      <c r="F1213" s="124"/>
      <c r="G1213" s="126">
        <f>SUM(E1213-(E1213*F1213))</f>
        <v>523</v>
      </c>
      <c r="H1213" s="125"/>
      <c r="I1213" s="123"/>
      <c r="J1213" s="125"/>
      <c r="K1213" s="126">
        <f>SUM(G1213+I1213)*J1213</f>
        <v>0</v>
      </c>
      <c r="L1213" s="126">
        <f>G1213+I1213+K1213</f>
        <v>523</v>
      </c>
      <c r="M1213" s="126">
        <f>(D1213*L1213)</f>
        <v>1046</v>
      </c>
    </row>
    <row r="1214" spans="1:13">
      <c r="A1214" s="206">
        <v>5</v>
      </c>
      <c r="B1214" s="224" t="s">
        <v>258</v>
      </c>
      <c r="C1214" s="206" t="s">
        <v>257</v>
      </c>
      <c r="D1214" s="184">
        <v>3</v>
      </c>
      <c r="E1214" s="225">
        <v>2000</v>
      </c>
      <c r="F1214" s="124"/>
      <c r="G1214" s="126">
        <f>SUM(E1214-(E1214*F1214))</f>
        <v>2000</v>
      </c>
      <c r="H1214" s="125"/>
      <c r="I1214" s="123"/>
      <c r="J1214" s="125"/>
      <c r="K1214" s="126">
        <f>SUM(G1214+I1214)*J1214</f>
        <v>0</v>
      </c>
      <c r="L1214" s="126">
        <f>G1214+I1214+K1214</f>
        <v>2000</v>
      </c>
      <c r="M1214" s="126">
        <f>(D1214*L1214)</f>
        <v>6000</v>
      </c>
    </row>
    <row r="1215" spans="1:13">
      <c r="A1215" s="143"/>
      <c r="B1215" s="151"/>
      <c r="C1215" s="145"/>
      <c r="D1215" s="145"/>
      <c r="E1215" s="145"/>
      <c r="F1215" s="146"/>
      <c r="G1215" s="145"/>
      <c r="H1215" s="154"/>
      <c r="I1215" s="133"/>
      <c r="J1215" s="147"/>
      <c r="K1215" s="145"/>
      <c r="L1215" s="133"/>
      <c r="M1215" s="133">
        <f>SUM(M1210:M1214)</f>
        <v>150101.85</v>
      </c>
    </row>
    <row r="1216" spans="1:13">
      <c r="A1216" s="143"/>
      <c r="B1216" s="145"/>
      <c r="C1216" s="145"/>
      <c r="D1216" s="145"/>
      <c r="E1216" s="145"/>
      <c r="F1216" s="146"/>
      <c r="G1216" s="145"/>
      <c r="H1216" s="154"/>
      <c r="I1216" s="133"/>
      <c r="J1216" s="147"/>
      <c r="K1216" s="145"/>
      <c r="L1216" s="133"/>
      <c r="M1216" s="133"/>
    </row>
    <row r="1217" spans="1:13">
      <c r="A1217" s="206">
        <v>6</v>
      </c>
      <c r="B1217" s="123" t="s">
        <v>74</v>
      </c>
      <c r="C1217" s="206"/>
      <c r="D1217" s="123"/>
      <c r="E1217" s="206"/>
      <c r="F1217" s="123"/>
      <c r="G1217" s="206"/>
      <c r="H1217" s="123"/>
      <c r="I1217" s="206"/>
      <c r="J1217" s="135">
        <v>0.01</v>
      </c>
      <c r="K1217" s="206"/>
      <c r="L1217" s="123"/>
      <c r="M1217" s="225">
        <f>M1215*J1217</f>
        <v>1501.0185000000001</v>
      </c>
    </row>
    <row r="1218" spans="1:13">
      <c r="A1218" s="206"/>
      <c r="B1218" s="123"/>
      <c r="C1218" s="206"/>
      <c r="D1218" s="123"/>
      <c r="E1218" s="206"/>
      <c r="F1218" s="123"/>
      <c r="G1218" s="206"/>
      <c r="H1218" s="123"/>
      <c r="I1218" s="206"/>
      <c r="J1218" s="135"/>
      <c r="K1218" s="206"/>
      <c r="L1218" s="123"/>
      <c r="M1218" s="225">
        <f>M1217+M1215</f>
        <v>151602.86850000001</v>
      </c>
    </row>
    <row r="1219" spans="1:13">
      <c r="A1219" s="206">
        <v>7</v>
      </c>
      <c r="B1219" s="123" t="s">
        <v>75</v>
      </c>
      <c r="C1219" s="206"/>
      <c r="D1219" s="123"/>
      <c r="E1219" s="206"/>
      <c r="F1219" s="123"/>
      <c r="G1219" s="206"/>
      <c r="H1219" s="123"/>
      <c r="I1219" s="206"/>
      <c r="J1219" s="135">
        <v>0.15</v>
      </c>
      <c r="K1219" s="206"/>
      <c r="L1219" s="123"/>
      <c r="M1219" s="225">
        <f>J1219*M1218</f>
        <v>22740.430275000002</v>
      </c>
    </row>
    <row r="1220" spans="1:13">
      <c r="A1220" s="206"/>
      <c r="B1220" s="123"/>
      <c r="C1220" s="206"/>
      <c r="D1220" s="123"/>
      <c r="E1220" s="206"/>
      <c r="F1220" s="123"/>
      <c r="G1220" s="206"/>
      <c r="H1220" s="123"/>
      <c r="I1220" s="206"/>
      <c r="J1220" s="135"/>
      <c r="K1220" s="206"/>
      <c r="L1220" s="123"/>
      <c r="M1220" s="225">
        <f>M1219+M1218</f>
        <v>174343.298775</v>
      </c>
    </row>
    <row r="1221" spans="1:13">
      <c r="A1221" s="121">
        <v>8</v>
      </c>
      <c r="B1221" s="123" t="s">
        <v>76</v>
      </c>
      <c r="C1221" s="123"/>
      <c r="D1221" s="123"/>
      <c r="E1221" s="126"/>
      <c r="F1221" s="134"/>
      <c r="G1221" s="126"/>
      <c r="H1221" s="134"/>
      <c r="I1221" s="126"/>
      <c r="J1221" s="135">
        <v>0.01</v>
      </c>
      <c r="K1221" s="126"/>
      <c r="L1221" s="126"/>
      <c r="M1221" s="126">
        <f>M1220*J1221</f>
        <v>1743.4329877500002</v>
      </c>
    </row>
    <row r="1222" spans="1:13">
      <c r="A1222" s="121"/>
      <c r="B1222" s="123"/>
      <c r="C1222" s="123"/>
      <c r="D1222" s="123"/>
      <c r="E1222" s="126"/>
      <c r="F1222" s="134"/>
      <c r="G1222" s="126"/>
      <c r="H1222" s="134"/>
      <c r="I1222" s="126"/>
      <c r="J1222" s="135"/>
      <c r="K1222" s="126"/>
      <c r="L1222" s="126"/>
      <c r="M1222" s="126">
        <f>SUM(M1220:M1221)</f>
        <v>176086.73176275002</v>
      </c>
    </row>
    <row r="1223" spans="1:13">
      <c r="A1223" s="206">
        <v>9</v>
      </c>
      <c r="B1223" s="123" t="s">
        <v>387</v>
      </c>
      <c r="C1223" s="123"/>
      <c r="D1223" s="123"/>
      <c r="E1223" s="123"/>
      <c r="F1223" s="124"/>
      <c r="G1223" s="123"/>
      <c r="H1223" s="125"/>
      <c r="I1223" s="123"/>
      <c r="J1223" s="136">
        <v>0.06</v>
      </c>
      <c r="K1223" s="206"/>
      <c r="L1223" s="123"/>
      <c r="M1223" s="225">
        <f>M1222*J1223</f>
        <v>10565.203905765</v>
      </c>
    </row>
    <row r="1224" spans="1:13">
      <c r="A1224" s="143"/>
      <c r="B1224" s="145"/>
      <c r="C1224" s="146"/>
      <c r="D1224" s="146"/>
      <c r="E1224" s="146"/>
      <c r="F1224" s="146"/>
      <c r="G1224" s="146"/>
      <c r="H1224" s="146"/>
      <c r="I1224" s="146"/>
      <c r="J1224" s="147"/>
      <c r="K1224" s="146"/>
      <c r="L1224" s="146"/>
      <c r="M1224" s="133">
        <f>M1223+M1222</f>
        <v>186651.93566851501</v>
      </c>
    </row>
    <row r="1225" spans="1:13">
      <c r="A1225" s="143"/>
      <c r="B1225" s="151"/>
      <c r="C1225" s="145"/>
      <c r="D1225" s="145"/>
      <c r="E1225" s="145"/>
      <c r="F1225" s="146"/>
      <c r="G1225" s="145"/>
      <c r="H1225" s="147"/>
      <c r="I1225" s="145"/>
      <c r="J1225" s="147"/>
      <c r="K1225" s="145"/>
      <c r="L1225" s="145"/>
      <c r="M1225" s="133"/>
    </row>
    <row r="1226" spans="1:13">
      <c r="A1226" s="143"/>
      <c r="B1226" s="145" t="s">
        <v>137</v>
      </c>
      <c r="C1226" s="145"/>
      <c r="D1226" s="145"/>
      <c r="E1226" s="145"/>
      <c r="F1226" s="146"/>
      <c r="G1226" s="145"/>
      <c r="H1226" s="147"/>
      <c r="I1226" s="145"/>
      <c r="J1226" s="147"/>
      <c r="K1226" s="145"/>
      <c r="L1226" s="145"/>
      <c r="M1226" s="133">
        <f>ROUND(M1224+M1225,0)</f>
        <v>186652</v>
      </c>
    </row>
    <row r="1227" spans="1:13">
      <c r="A1227" s="137"/>
      <c r="B1227" s="137"/>
      <c r="C1227" s="137"/>
      <c r="D1227" s="137"/>
      <c r="E1227" s="137"/>
      <c r="F1227" s="137"/>
      <c r="G1227" s="137"/>
      <c r="H1227" s="137"/>
      <c r="I1227" s="137"/>
      <c r="J1227" s="137"/>
      <c r="K1227" s="137"/>
      <c r="L1227" s="137"/>
      <c r="M1227" s="137"/>
    </row>
    <row r="1228" spans="1:13" ht="15">
      <c r="A1228" s="387" t="s">
        <v>432</v>
      </c>
      <c r="B1228" s="387"/>
      <c r="C1228" s="387"/>
      <c r="D1228" s="387"/>
      <c r="E1228" s="387"/>
      <c r="F1228" s="387"/>
      <c r="G1228" s="387"/>
      <c r="H1228" s="387"/>
      <c r="I1228" s="387"/>
      <c r="J1228" s="387"/>
      <c r="K1228" s="387"/>
      <c r="L1228" s="387"/>
      <c r="M1228" s="387"/>
    </row>
    <row r="1229" spans="1:13" ht="57">
      <c r="A1229" s="118"/>
      <c r="B1229" s="222" t="s">
        <v>223</v>
      </c>
      <c r="C1229" s="137"/>
      <c r="D1229" s="137"/>
      <c r="E1229" s="137"/>
      <c r="F1229" s="137"/>
      <c r="G1229" s="137"/>
      <c r="H1229" s="137"/>
      <c r="I1229" s="137"/>
      <c r="J1229" s="147"/>
      <c r="K1229" s="137"/>
      <c r="L1229" s="137"/>
      <c r="M1229" s="137"/>
    </row>
    <row r="1230" spans="1:13" ht="30">
      <c r="A1230" s="148" t="s">
        <v>153</v>
      </c>
      <c r="B1230" s="148" t="s">
        <v>48</v>
      </c>
      <c r="C1230" s="148" t="s">
        <v>49</v>
      </c>
      <c r="D1230" s="148" t="s">
        <v>50</v>
      </c>
      <c r="E1230" s="148" t="s">
        <v>51</v>
      </c>
      <c r="F1230" s="211" t="s">
        <v>52</v>
      </c>
      <c r="G1230" s="148" t="s">
        <v>53</v>
      </c>
      <c r="H1230" s="212" t="s">
        <v>54</v>
      </c>
      <c r="I1230" s="148" t="s">
        <v>55</v>
      </c>
      <c r="J1230" s="212" t="s">
        <v>56</v>
      </c>
      <c r="K1230" s="148" t="s">
        <v>57</v>
      </c>
      <c r="L1230" s="148" t="s">
        <v>58</v>
      </c>
      <c r="M1230" s="213" t="s">
        <v>59</v>
      </c>
    </row>
    <row r="1231" spans="1:13">
      <c r="A1231" s="143">
        <v>1</v>
      </c>
      <c r="B1231" s="218" t="s">
        <v>259</v>
      </c>
      <c r="C1231" s="145"/>
      <c r="D1231" s="145">
        <v>1</v>
      </c>
      <c r="E1231" s="145">
        <v>26400</v>
      </c>
      <c r="F1231" s="146">
        <v>0.1</v>
      </c>
      <c r="G1231" s="145">
        <f>E1231-(E1231*F1231)</f>
        <v>23760</v>
      </c>
      <c r="H1231" s="147">
        <v>0</v>
      </c>
      <c r="I1231" s="145">
        <f>G1231+(G1231*H1231)</f>
        <v>23760</v>
      </c>
      <c r="J1231" s="147">
        <v>0.14499999999999999</v>
      </c>
      <c r="K1231" s="133">
        <f>SUM(I1231)*J1231</f>
        <v>3445.2</v>
      </c>
      <c r="L1231" s="145">
        <f>K1231+I1231</f>
        <v>27205.200000000001</v>
      </c>
      <c r="M1231" s="133">
        <f>L1231*D1231</f>
        <v>27205.200000000001</v>
      </c>
    </row>
    <row r="1232" spans="1:13">
      <c r="A1232" s="143"/>
      <c r="B1232" s="137"/>
      <c r="C1232" s="145"/>
      <c r="D1232" s="145"/>
      <c r="E1232" s="145"/>
      <c r="F1232" s="146"/>
      <c r="G1232" s="145"/>
      <c r="H1232" s="147"/>
      <c r="I1232" s="145"/>
      <c r="J1232" s="147"/>
      <c r="K1232" s="133"/>
      <c r="L1232" s="145"/>
      <c r="M1232" s="133"/>
    </row>
    <row r="1233" spans="1:13" ht="15">
      <c r="A1233" s="143"/>
      <c r="B1233" s="72" t="s">
        <v>67</v>
      </c>
      <c r="C1233" s="145"/>
      <c r="D1233" s="145"/>
      <c r="E1233" s="145"/>
      <c r="F1233" s="146"/>
      <c r="G1233" s="145"/>
      <c r="H1233" s="147"/>
      <c r="I1233" s="145"/>
      <c r="J1233" s="147"/>
      <c r="K1233" s="145"/>
      <c r="L1233" s="145"/>
      <c r="M1233" s="133">
        <f>SUM(M1231:M1232)</f>
        <v>27205.200000000001</v>
      </c>
    </row>
    <row r="1234" spans="1:13">
      <c r="A1234" s="143">
        <v>2</v>
      </c>
      <c r="B1234" s="145" t="s">
        <v>68</v>
      </c>
      <c r="C1234" s="145"/>
      <c r="D1234" s="145"/>
      <c r="E1234" s="145"/>
      <c r="F1234" s="146"/>
      <c r="G1234" s="145"/>
      <c r="H1234" s="147"/>
      <c r="I1234" s="145"/>
      <c r="J1234" s="147">
        <v>0.02</v>
      </c>
      <c r="K1234" s="145"/>
      <c r="L1234" s="145"/>
      <c r="M1234" s="133">
        <f>M1233*J1234</f>
        <v>544.10400000000004</v>
      </c>
    </row>
    <row r="1235" spans="1:13">
      <c r="A1235" s="143"/>
      <c r="B1235" s="145"/>
      <c r="C1235" s="145"/>
      <c r="D1235" s="145"/>
      <c r="E1235" s="145"/>
      <c r="F1235" s="146"/>
      <c r="G1235" s="145"/>
      <c r="H1235" s="147"/>
      <c r="I1235" s="145"/>
      <c r="J1235" s="147"/>
      <c r="K1235" s="145"/>
      <c r="L1235" s="145"/>
      <c r="M1235" s="133">
        <f>SUM(M1233:M1234)</f>
        <v>27749.304</v>
      </c>
    </row>
    <row r="1236" spans="1:13" ht="15">
      <c r="A1236" s="143"/>
      <c r="B1236" s="72" t="s">
        <v>196</v>
      </c>
      <c r="C1236" s="145"/>
      <c r="D1236" s="145"/>
      <c r="E1236" s="145"/>
      <c r="F1236" s="146"/>
      <c r="G1236" s="145"/>
      <c r="H1236" s="147"/>
      <c r="I1236" s="145"/>
      <c r="J1236" s="147"/>
      <c r="K1236" s="145"/>
      <c r="L1236" s="145"/>
      <c r="M1236" s="133"/>
    </row>
    <row r="1237" spans="1:13">
      <c r="A1237" s="206">
        <v>3</v>
      </c>
      <c r="B1237" s="224" t="s">
        <v>256</v>
      </c>
      <c r="C1237" s="206" t="s">
        <v>257</v>
      </c>
      <c r="D1237" s="184">
        <v>2</v>
      </c>
      <c r="E1237" s="225">
        <v>579</v>
      </c>
      <c r="F1237" s="124"/>
      <c r="G1237" s="126">
        <f>SUM(E1237-(E1237*F1237))</f>
        <v>579</v>
      </c>
      <c r="H1237" s="125"/>
      <c r="I1237" s="123"/>
      <c r="J1237" s="125"/>
      <c r="K1237" s="126">
        <f>SUM(G1237+I1237)*J1237</f>
        <v>0</v>
      </c>
      <c r="L1237" s="126">
        <f>G1237+I1237+K1237</f>
        <v>579</v>
      </c>
      <c r="M1237" s="126">
        <f>(D1237*L1237)</f>
        <v>1158</v>
      </c>
    </row>
    <row r="1238" spans="1:13">
      <c r="A1238" s="206">
        <v>4</v>
      </c>
      <c r="B1238" s="224" t="s">
        <v>168</v>
      </c>
      <c r="C1238" s="206" t="s">
        <v>257</v>
      </c>
      <c r="D1238" s="184">
        <v>2</v>
      </c>
      <c r="E1238" s="225">
        <v>523</v>
      </c>
      <c r="F1238" s="124"/>
      <c r="G1238" s="126">
        <f>SUM(E1238-(E1238*F1238))</f>
        <v>523</v>
      </c>
      <c r="H1238" s="125"/>
      <c r="I1238" s="123"/>
      <c r="J1238" s="125"/>
      <c r="K1238" s="126">
        <f>SUM(G1238+I1238)*J1238</f>
        <v>0</v>
      </c>
      <c r="L1238" s="126">
        <f>G1238+I1238+K1238</f>
        <v>523</v>
      </c>
      <c r="M1238" s="126">
        <f>(D1238*L1238)</f>
        <v>1046</v>
      </c>
    </row>
    <row r="1239" spans="1:13">
      <c r="A1239" s="206">
        <v>5</v>
      </c>
      <c r="B1239" s="224" t="s">
        <v>260</v>
      </c>
      <c r="C1239" s="206" t="s">
        <v>257</v>
      </c>
      <c r="D1239" s="184">
        <v>0.2</v>
      </c>
      <c r="E1239" s="225">
        <v>2000</v>
      </c>
      <c r="F1239" s="124"/>
      <c r="G1239" s="126">
        <f>SUM(E1239-(E1239*F1239))</f>
        <v>2000</v>
      </c>
      <c r="H1239" s="125"/>
      <c r="I1239" s="123"/>
      <c r="J1239" s="125"/>
      <c r="K1239" s="126">
        <f>SUM(G1239+I1239)*J1239</f>
        <v>0</v>
      </c>
      <c r="L1239" s="126">
        <f>G1239+I1239+K1239</f>
        <v>2000</v>
      </c>
      <c r="M1239" s="126">
        <f>(D1239*L1239)</f>
        <v>400</v>
      </c>
    </row>
    <row r="1240" spans="1:13">
      <c r="A1240" s="143"/>
      <c r="B1240" s="151"/>
      <c r="C1240" s="145"/>
      <c r="D1240" s="145"/>
      <c r="E1240" s="145"/>
      <c r="F1240" s="146"/>
      <c r="G1240" s="145"/>
      <c r="H1240" s="154"/>
      <c r="I1240" s="133"/>
      <c r="J1240" s="147"/>
      <c r="K1240" s="145"/>
      <c r="L1240" s="133"/>
      <c r="M1240" s="133">
        <f>SUM(M1235:M1239)</f>
        <v>30353.304</v>
      </c>
    </row>
    <row r="1241" spans="1:13">
      <c r="A1241" s="143"/>
      <c r="B1241" s="145"/>
      <c r="C1241" s="145"/>
      <c r="D1241" s="145"/>
      <c r="E1241" s="145"/>
      <c r="F1241" s="146"/>
      <c r="G1241" s="145"/>
      <c r="H1241" s="154"/>
      <c r="I1241" s="133"/>
      <c r="J1241" s="147"/>
      <c r="K1241" s="145"/>
      <c r="L1241" s="133"/>
      <c r="M1241" s="133"/>
    </row>
    <row r="1242" spans="1:13">
      <c r="A1242" s="206">
        <v>6</v>
      </c>
      <c r="B1242" s="123" t="s">
        <v>74</v>
      </c>
      <c r="C1242" s="206"/>
      <c r="D1242" s="123"/>
      <c r="E1242" s="206"/>
      <c r="F1242" s="123"/>
      <c r="G1242" s="206"/>
      <c r="H1242" s="123"/>
      <c r="I1242" s="206"/>
      <c r="J1242" s="135">
        <v>0.01</v>
      </c>
      <c r="K1242" s="206"/>
      <c r="L1242" s="123"/>
      <c r="M1242" s="225">
        <f>M1240*J1242</f>
        <v>303.53304000000003</v>
      </c>
    </row>
    <row r="1243" spans="1:13">
      <c r="A1243" s="206"/>
      <c r="B1243" s="123"/>
      <c r="C1243" s="206"/>
      <c r="D1243" s="123"/>
      <c r="E1243" s="206"/>
      <c r="F1243" s="123"/>
      <c r="G1243" s="206"/>
      <c r="H1243" s="123"/>
      <c r="I1243" s="206"/>
      <c r="J1243" s="135"/>
      <c r="K1243" s="206"/>
      <c r="L1243" s="123"/>
      <c r="M1243" s="225">
        <f>M1242+M1240</f>
        <v>30656.837039999999</v>
      </c>
    </row>
    <row r="1244" spans="1:13">
      <c r="A1244" s="206">
        <v>7</v>
      </c>
      <c r="B1244" s="123" t="s">
        <v>75</v>
      </c>
      <c r="C1244" s="206"/>
      <c r="D1244" s="123"/>
      <c r="E1244" s="206"/>
      <c r="F1244" s="123"/>
      <c r="G1244" s="206"/>
      <c r="H1244" s="123"/>
      <c r="I1244" s="206"/>
      <c r="J1244" s="135">
        <v>0.15</v>
      </c>
      <c r="K1244" s="206"/>
      <c r="L1244" s="123"/>
      <c r="M1244" s="225">
        <f>J1244*M1243</f>
        <v>4598.5255559999996</v>
      </c>
    </row>
    <row r="1245" spans="1:13">
      <c r="A1245" s="206"/>
      <c r="B1245" s="123"/>
      <c r="C1245" s="206"/>
      <c r="D1245" s="123"/>
      <c r="E1245" s="206"/>
      <c r="F1245" s="123"/>
      <c r="G1245" s="206"/>
      <c r="H1245" s="123"/>
      <c r="I1245" s="206"/>
      <c r="J1245" s="135"/>
      <c r="K1245" s="206"/>
      <c r="L1245" s="123"/>
      <c r="M1245" s="225">
        <f>M1244+M1243</f>
        <v>35255.362595999999</v>
      </c>
    </row>
    <row r="1246" spans="1:13">
      <c r="A1246" s="121">
        <v>8</v>
      </c>
      <c r="B1246" s="123" t="s">
        <v>76</v>
      </c>
      <c r="C1246" s="123"/>
      <c r="D1246" s="123"/>
      <c r="E1246" s="126"/>
      <c r="F1246" s="134"/>
      <c r="G1246" s="126"/>
      <c r="H1246" s="134"/>
      <c r="I1246" s="126"/>
      <c r="J1246" s="135">
        <v>0.01</v>
      </c>
      <c r="K1246" s="126"/>
      <c r="L1246" s="126"/>
      <c r="M1246" s="126">
        <f>M1245*J1246</f>
        <v>352.55362595999998</v>
      </c>
    </row>
    <row r="1247" spans="1:13">
      <c r="A1247" s="121"/>
      <c r="B1247" s="123"/>
      <c r="C1247" s="123"/>
      <c r="D1247" s="123"/>
      <c r="E1247" s="126"/>
      <c r="F1247" s="134"/>
      <c r="G1247" s="126"/>
      <c r="H1247" s="134"/>
      <c r="I1247" s="126"/>
      <c r="J1247" s="135"/>
      <c r="K1247" s="126"/>
      <c r="L1247" s="126"/>
      <c r="M1247" s="126">
        <f>SUM(M1245:M1246)</f>
        <v>35607.916221959997</v>
      </c>
    </row>
    <row r="1248" spans="1:13">
      <c r="A1248" s="206">
        <v>9</v>
      </c>
      <c r="B1248" s="123" t="s">
        <v>387</v>
      </c>
      <c r="C1248" s="123"/>
      <c r="D1248" s="123"/>
      <c r="E1248" s="123"/>
      <c r="F1248" s="124"/>
      <c r="G1248" s="123"/>
      <c r="H1248" s="125"/>
      <c r="I1248" s="123"/>
      <c r="J1248" s="136">
        <v>0.06</v>
      </c>
      <c r="K1248" s="206"/>
      <c r="L1248" s="123"/>
      <c r="M1248" s="225">
        <f>M1247*J1248</f>
        <v>2136.4749733175995</v>
      </c>
    </row>
    <row r="1249" spans="1:13">
      <c r="A1249" s="143"/>
      <c r="B1249" s="145"/>
      <c r="C1249" s="146"/>
      <c r="D1249" s="146"/>
      <c r="E1249" s="146"/>
      <c r="F1249" s="146"/>
      <c r="G1249" s="146"/>
      <c r="H1249" s="146"/>
      <c r="I1249" s="146"/>
      <c r="J1249" s="147"/>
      <c r="K1249" s="146"/>
      <c r="L1249" s="146"/>
      <c r="M1249" s="133">
        <f>M1248+M1247</f>
        <v>37744.391195277596</v>
      </c>
    </row>
    <row r="1250" spans="1:13">
      <c r="A1250" s="143"/>
      <c r="B1250" s="151"/>
      <c r="C1250" s="145"/>
      <c r="D1250" s="145"/>
      <c r="E1250" s="145"/>
      <c r="F1250" s="146"/>
      <c r="G1250" s="145"/>
      <c r="H1250" s="147"/>
      <c r="I1250" s="145"/>
      <c r="J1250" s="147"/>
      <c r="K1250" s="145"/>
      <c r="L1250" s="145"/>
      <c r="M1250" s="133"/>
    </row>
    <row r="1251" spans="1:13">
      <c r="A1251" s="143"/>
      <c r="B1251" s="145" t="s">
        <v>137</v>
      </c>
      <c r="C1251" s="145"/>
      <c r="D1251" s="145"/>
      <c r="E1251" s="145"/>
      <c r="F1251" s="146"/>
      <c r="G1251" s="145"/>
      <c r="H1251" s="147"/>
      <c r="I1251" s="145"/>
      <c r="J1251" s="147"/>
      <c r="K1251" s="145"/>
      <c r="L1251" s="145"/>
      <c r="M1251" s="133">
        <f>ROUND(M1249+M1250,0)</f>
        <v>37744</v>
      </c>
    </row>
    <row r="1252" spans="1:13">
      <c r="A1252" s="137"/>
      <c r="B1252" s="137"/>
      <c r="C1252" s="137"/>
      <c r="D1252" s="137"/>
      <c r="E1252" s="137"/>
      <c r="F1252" s="137"/>
      <c r="G1252" s="137"/>
      <c r="H1252" s="137"/>
      <c r="I1252" s="137"/>
      <c r="J1252" s="137"/>
      <c r="K1252" s="137"/>
      <c r="L1252" s="137"/>
      <c r="M1252" s="137"/>
    </row>
    <row r="1253" spans="1:13" ht="15">
      <c r="A1253" s="387" t="s">
        <v>432</v>
      </c>
      <c r="B1253" s="387"/>
      <c r="C1253" s="387"/>
      <c r="D1253" s="387"/>
      <c r="E1253" s="387"/>
      <c r="F1253" s="387"/>
      <c r="G1253" s="387"/>
      <c r="H1253" s="387"/>
      <c r="I1253" s="387"/>
      <c r="J1253" s="387"/>
      <c r="K1253" s="387"/>
      <c r="L1253" s="387"/>
      <c r="M1253" s="387"/>
    </row>
    <row r="1254" spans="1:13" ht="15">
      <c r="A1254" s="204"/>
      <c r="B1254" s="222" t="s">
        <v>18</v>
      </c>
      <c r="C1254" s="120"/>
      <c r="D1254" s="120"/>
      <c r="E1254" s="120"/>
      <c r="F1254" s="120"/>
      <c r="G1254" s="120"/>
      <c r="H1254" s="120"/>
      <c r="I1254" s="120"/>
      <c r="J1254" s="120"/>
      <c r="K1254" s="120"/>
      <c r="L1254" s="120"/>
      <c r="M1254" s="120"/>
    </row>
    <row r="1255" spans="1:13" ht="42.75">
      <c r="A1255" s="120"/>
      <c r="B1255" s="222" t="s">
        <v>19</v>
      </c>
      <c r="C1255" s="120"/>
      <c r="D1255" s="120"/>
      <c r="E1255" s="120"/>
      <c r="F1255" s="120"/>
      <c r="G1255" s="120"/>
      <c r="H1255" s="120"/>
      <c r="I1255" s="120"/>
      <c r="J1255" s="120"/>
      <c r="K1255" s="120"/>
      <c r="L1255" s="120"/>
      <c r="M1255" s="120"/>
    </row>
    <row r="1256" spans="1:13" ht="30">
      <c r="A1256" s="148" t="s">
        <v>153</v>
      </c>
      <c r="B1256" s="148" t="s">
        <v>48</v>
      </c>
      <c r="C1256" s="148" t="s">
        <v>49</v>
      </c>
      <c r="D1256" s="148" t="s">
        <v>50</v>
      </c>
      <c r="E1256" s="148" t="s">
        <v>51</v>
      </c>
      <c r="F1256" s="211" t="s">
        <v>52</v>
      </c>
      <c r="G1256" s="148" t="s">
        <v>53</v>
      </c>
      <c r="H1256" s="212" t="s">
        <v>54</v>
      </c>
      <c r="I1256" s="148" t="s">
        <v>55</v>
      </c>
      <c r="J1256" s="212" t="s">
        <v>56</v>
      </c>
      <c r="K1256" s="148" t="s">
        <v>57</v>
      </c>
      <c r="L1256" s="148" t="s">
        <v>58</v>
      </c>
      <c r="M1256" s="213" t="s">
        <v>59</v>
      </c>
    </row>
    <row r="1257" spans="1:13" ht="28.5">
      <c r="A1257" s="207">
        <v>1</v>
      </c>
      <c r="B1257" s="191" t="s">
        <v>261</v>
      </c>
      <c r="C1257" s="145"/>
      <c r="D1257" s="195">
        <v>1</v>
      </c>
      <c r="E1257" s="195">
        <v>2580</v>
      </c>
      <c r="F1257" s="173">
        <v>0.1</v>
      </c>
      <c r="G1257" s="195">
        <f>E1257-(E1257*F1257)</f>
        <v>2322</v>
      </c>
      <c r="H1257" s="197"/>
      <c r="I1257" s="195">
        <f>G1257+(G1257*H1257)</f>
        <v>2322</v>
      </c>
      <c r="J1257" s="197">
        <v>0.14499999999999999</v>
      </c>
      <c r="K1257" s="187">
        <f>SUM(I1257)*J1257</f>
        <v>336.69</v>
      </c>
      <c r="L1257" s="195">
        <f>K1257+I1257</f>
        <v>2658.69</v>
      </c>
      <c r="M1257" s="187">
        <f>L1257*D1257</f>
        <v>2658.69</v>
      </c>
    </row>
    <row r="1258" spans="1:13">
      <c r="A1258" s="143"/>
      <c r="B1258" s="145"/>
      <c r="C1258" s="145"/>
      <c r="D1258" s="145"/>
      <c r="E1258" s="145"/>
      <c r="F1258" s="146"/>
      <c r="G1258" s="145"/>
      <c r="H1258" s="147"/>
      <c r="I1258" s="145"/>
      <c r="J1258" s="147"/>
      <c r="K1258" s="145"/>
      <c r="L1258" s="145"/>
      <c r="M1258" s="133"/>
    </row>
    <row r="1259" spans="1:13" ht="15">
      <c r="A1259" s="143"/>
      <c r="B1259" s="72" t="s">
        <v>67</v>
      </c>
      <c r="C1259" s="145"/>
      <c r="D1259" s="145"/>
      <c r="E1259" s="145"/>
      <c r="F1259" s="146"/>
      <c r="G1259" s="145"/>
      <c r="H1259" s="147"/>
      <c r="I1259" s="145"/>
      <c r="J1259" s="147"/>
      <c r="K1259" s="145"/>
      <c r="L1259" s="145"/>
      <c r="M1259" s="133">
        <f>SUM(M1257:M1258)</f>
        <v>2658.69</v>
      </c>
    </row>
    <row r="1260" spans="1:13">
      <c r="A1260" s="143">
        <v>2</v>
      </c>
      <c r="B1260" s="145" t="s">
        <v>68</v>
      </c>
      <c r="C1260" s="145"/>
      <c r="D1260" s="145"/>
      <c r="E1260" s="145"/>
      <c r="F1260" s="146"/>
      <c r="G1260" s="145"/>
      <c r="H1260" s="147"/>
      <c r="I1260" s="145"/>
      <c r="J1260" s="147">
        <v>0.02</v>
      </c>
      <c r="K1260" s="145"/>
      <c r="L1260" s="145"/>
      <c r="M1260" s="133">
        <f>M1259*J1260</f>
        <v>53.1738</v>
      </c>
    </row>
    <row r="1261" spans="1:13">
      <c r="A1261" s="143"/>
      <c r="B1261" s="145"/>
      <c r="C1261" s="145"/>
      <c r="D1261" s="145"/>
      <c r="E1261" s="145"/>
      <c r="F1261" s="146"/>
      <c r="G1261" s="145"/>
      <c r="H1261" s="147"/>
      <c r="I1261" s="145"/>
      <c r="J1261" s="147"/>
      <c r="K1261" s="145"/>
      <c r="L1261" s="145"/>
      <c r="M1261" s="133">
        <f>SUM(M1259:M1260)</f>
        <v>2711.8638000000001</v>
      </c>
    </row>
    <row r="1262" spans="1:13" ht="15">
      <c r="A1262" s="143"/>
      <c r="B1262" s="72" t="s">
        <v>196</v>
      </c>
      <c r="C1262" s="145"/>
      <c r="D1262" s="145"/>
      <c r="E1262" s="145"/>
      <c r="F1262" s="146"/>
      <c r="G1262" s="145"/>
      <c r="H1262" s="147"/>
      <c r="I1262" s="145"/>
      <c r="J1262" s="147"/>
      <c r="K1262" s="145"/>
      <c r="L1262" s="145"/>
      <c r="M1262" s="133"/>
    </row>
    <row r="1263" spans="1:13">
      <c r="A1263" s="206">
        <v>3</v>
      </c>
      <c r="B1263" s="224" t="s">
        <v>256</v>
      </c>
      <c r="C1263" s="206" t="s">
        <v>257</v>
      </c>
      <c r="D1263" s="184">
        <v>0.1</v>
      </c>
      <c r="E1263" s="225">
        <v>579</v>
      </c>
      <c r="F1263" s="124"/>
      <c r="G1263" s="126">
        <f>SUM(E1263-(E1263*F1263))</f>
        <v>579</v>
      </c>
      <c r="H1263" s="125"/>
      <c r="I1263" s="123"/>
      <c r="J1263" s="125"/>
      <c r="K1263" s="126">
        <f>SUM(G1263+I1263)*J1263</f>
        <v>0</v>
      </c>
      <c r="L1263" s="126">
        <f>G1263+I1263+K1263</f>
        <v>579</v>
      </c>
      <c r="M1263" s="126">
        <f>(D1263*L1263)</f>
        <v>57.900000000000006</v>
      </c>
    </row>
    <row r="1264" spans="1:13">
      <c r="A1264" s="206">
        <v>4</v>
      </c>
      <c r="B1264" s="224" t="s">
        <v>168</v>
      </c>
      <c r="C1264" s="206" t="s">
        <v>257</v>
      </c>
      <c r="D1264" s="184">
        <v>0.1</v>
      </c>
      <c r="E1264" s="225">
        <v>523</v>
      </c>
      <c r="F1264" s="124"/>
      <c r="G1264" s="126">
        <f>SUM(E1264-(E1264*F1264))</f>
        <v>523</v>
      </c>
      <c r="H1264" s="125"/>
      <c r="I1264" s="123"/>
      <c r="J1264" s="125"/>
      <c r="K1264" s="126">
        <f>SUM(G1264+I1264)*J1264</f>
        <v>0</v>
      </c>
      <c r="L1264" s="126">
        <f>G1264+I1264+K1264</f>
        <v>523</v>
      </c>
      <c r="M1264" s="126">
        <f>(D1264*L1264)</f>
        <v>52.300000000000004</v>
      </c>
    </row>
    <row r="1265" spans="1:13">
      <c r="A1265" s="206">
        <v>5</v>
      </c>
      <c r="B1265" s="224" t="s">
        <v>260</v>
      </c>
      <c r="C1265" s="206" t="s">
        <v>257</v>
      </c>
      <c r="D1265" s="184">
        <v>0.05</v>
      </c>
      <c r="E1265" s="225">
        <v>2000</v>
      </c>
      <c r="F1265" s="124"/>
      <c r="G1265" s="126">
        <f>SUM(E1265-(E1265*F1265))</f>
        <v>2000</v>
      </c>
      <c r="H1265" s="125"/>
      <c r="I1265" s="123"/>
      <c r="J1265" s="125"/>
      <c r="K1265" s="126">
        <f>SUM(G1265+I1265)*J1265</f>
        <v>0</v>
      </c>
      <c r="L1265" s="126">
        <f>G1265+I1265+K1265</f>
        <v>2000</v>
      </c>
      <c r="M1265" s="126">
        <f>(D1265*L1265)</f>
        <v>100</v>
      </c>
    </row>
    <row r="1266" spans="1:13">
      <c r="A1266" s="143"/>
      <c r="B1266" s="145"/>
      <c r="C1266" s="145"/>
      <c r="D1266" s="145"/>
      <c r="E1266" s="145"/>
      <c r="F1266" s="146"/>
      <c r="G1266" s="145"/>
      <c r="H1266" s="154"/>
      <c r="I1266" s="133"/>
      <c r="J1266" s="147"/>
      <c r="K1266" s="145"/>
      <c r="L1266" s="133"/>
      <c r="M1266" s="133">
        <f>SUM(M1261:M1265)</f>
        <v>2922.0638000000004</v>
      </c>
    </row>
    <row r="1267" spans="1:13">
      <c r="A1267" s="143"/>
      <c r="B1267" s="145"/>
      <c r="C1267" s="145"/>
      <c r="D1267" s="145"/>
      <c r="E1267" s="145"/>
      <c r="F1267" s="146"/>
      <c r="G1267" s="145"/>
      <c r="H1267" s="154"/>
      <c r="I1267" s="133"/>
      <c r="J1267" s="147"/>
      <c r="K1267" s="145"/>
      <c r="L1267" s="133"/>
      <c r="M1267" s="133"/>
    </row>
    <row r="1268" spans="1:13">
      <c r="A1268" s="143">
        <v>6</v>
      </c>
      <c r="B1268" s="123" t="s">
        <v>74</v>
      </c>
      <c r="C1268" s="206"/>
      <c r="D1268" s="123"/>
      <c r="E1268" s="206"/>
      <c r="F1268" s="123"/>
      <c r="G1268" s="206"/>
      <c r="H1268" s="123"/>
      <c r="I1268" s="206"/>
      <c r="J1268" s="135">
        <v>0.01</v>
      </c>
      <c r="K1268" s="206"/>
      <c r="L1268" s="123"/>
      <c r="M1268" s="225">
        <f>M1266*J1268</f>
        <v>29.220638000000005</v>
      </c>
    </row>
    <row r="1269" spans="1:13">
      <c r="A1269" s="143"/>
      <c r="B1269" s="123"/>
      <c r="C1269" s="206"/>
      <c r="D1269" s="123"/>
      <c r="E1269" s="206"/>
      <c r="F1269" s="123"/>
      <c r="G1269" s="206"/>
      <c r="H1269" s="123"/>
      <c r="I1269" s="206"/>
      <c r="J1269" s="135"/>
      <c r="K1269" s="206"/>
      <c r="L1269" s="123"/>
      <c r="M1269" s="225">
        <f>M1268+M1266</f>
        <v>2951.2844380000001</v>
      </c>
    </row>
    <row r="1270" spans="1:13">
      <c r="A1270" s="143">
        <v>7</v>
      </c>
      <c r="B1270" s="123" t="s">
        <v>75</v>
      </c>
      <c r="C1270" s="206"/>
      <c r="D1270" s="123"/>
      <c r="E1270" s="206"/>
      <c r="F1270" s="123"/>
      <c r="G1270" s="206"/>
      <c r="H1270" s="123"/>
      <c r="I1270" s="206"/>
      <c r="J1270" s="135">
        <v>0.15</v>
      </c>
      <c r="K1270" s="206"/>
      <c r="L1270" s="123"/>
      <c r="M1270" s="225">
        <f>J1270*M1269</f>
        <v>442.69266570000002</v>
      </c>
    </row>
    <row r="1271" spans="1:13">
      <c r="A1271" s="143"/>
      <c r="B1271" s="123"/>
      <c r="C1271" s="206"/>
      <c r="D1271" s="123"/>
      <c r="E1271" s="206"/>
      <c r="F1271" s="123"/>
      <c r="G1271" s="206"/>
      <c r="H1271" s="123"/>
      <c r="I1271" s="206"/>
      <c r="J1271" s="135"/>
      <c r="K1271" s="206"/>
      <c r="L1271" s="123"/>
      <c r="M1271" s="225">
        <f>M1270+M1269</f>
        <v>3393.9771037</v>
      </c>
    </row>
    <row r="1272" spans="1:13">
      <c r="A1272" s="121">
        <v>8</v>
      </c>
      <c r="B1272" s="123" t="s">
        <v>76</v>
      </c>
      <c r="C1272" s="123"/>
      <c r="D1272" s="123"/>
      <c r="E1272" s="126"/>
      <c r="F1272" s="134"/>
      <c r="G1272" s="126"/>
      <c r="H1272" s="134"/>
      <c r="I1272" s="126"/>
      <c r="J1272" s="135">
        <v>0.01</v>
      </c>
      <c r="K1272" s="126"/>
      <c r="L1272" s="126"/>
      <c r="M1272" s="126">
        <f>M1271*J1272</f>
        <v>33.939771037</v>
      </c>
    </row>
    <row r="1273" spans="1:13">
      <c r="A1273" s="143"/>
      <c r="B1273" s="123"/>
      <c r="C1273" s="123"/>
      <c r="D1273" s="123"/>
      <c r="E1273" s="126"/>
      <c r="F1273" s="134"/>
      <c r="G1273" s="126"/>
      <c r="H1273" s="134"/>
      <c r="I1273" s="126"/>
      <c r="J1273" s="135"/>
      <c r="K1273" s="126"/>
      <c r="L1273" s="126"/>
      <c r="M1273" s="126">
        <f>SUM(M1271:M1272)</f>
        <v>3427.9168747369999</v>
      </c>
    </row>
    <row r="1274" spans="1:13">
      <c r="A1274" s="143">
        <v>9</v>
      </c>
      <c r="B1274" s="123" t="s">
        <v>387</v>
      </c>
      <c r="C1274" s="123"/>
      <c r="D1274" s="123"/>
      <c r="E1274" s="123"/>
      <c r="F1274" s="124"/>
      <c r="G1274" s="123"/>
      <c r="H1274" s="125"/>
      <c r="I1274" s="123"/>
      <c r="J1274" s="136">
        <v>0.06</v>
      </c>
      <c r="K1274" s="206"/>
      <c r="L1274" s="123"/>
      <c r="M1274" s="225">
        <f>M1273*J1274</f>
        <v>205.67501248421999</v>
      </c>
    </row>
    <row r="1275" spans="1:13">
      <c r="A1275" s="143"/>
      <c r="B1275" s="145"/>
      <c r="C1275" s="146"/>
      <c r="D1275" s="146"/>
      <c r="E1275" s="146"/>
      <c r="F1275" s="146"/>
      <c r="G1275" s="146"/>
      <c r="H1275" s="146"/>
      <c r="I1275" s="146"/>
      <c r="J1275" s="147"/>
      <c r="K1275" s="146"/>
      <c r="L1275" s="146"/>
      <c r="M1275" s="133">
        <f>M1274+M1273</f>
        <v>3633.5918872212201</v>
      </c>
    </row>
    <row r="1276" spans="1:13">
      <c r="A1276" s="143"/>
      <c r="B1276" s="145"/>
      <c r="C1276" s="146"/>
      <c r="D1276" s="146"/>
      <c r="E1276" s="146"/>
      <c r="F1276" s="146"/>
      <c r="G1276" s="146"/>
      <c r="H1276" s="146"/>
      <c r="I1276" s="146"/>
      <c r="J1276" s="147"/>
      <c r="K1276" s="146"/>
      <c r="L1276" s="146"/>
      <c r="M1276" s="133"/>
    </row>
    <row r="1277" spans="1:13">
      <c r="A1277" s="143"/>
      <c r="B1277" s="145" t="s">
        <v>137</v>
      </c>
      <c r="C1277" s="146"/>
      <c r="D1277" s="146"/>
      <c r="E1277" s="146"/>
      <c r="F1277" s="146"/>
      <c r="G1277" s="146"/>
      <c r="H1277" s="146"/>
      <c r="I1277" s="146"/>
      <c r="J1277" s="147"/>
      <c r="K1277" s="146"/>
      <c r="L1277" s="146"/>
      <c r="M1277" s="133">
        <f>ROUND(M1275,0)</f>
        <v>3634</v>
      </c>
    </row>
    <row r="1278" spans="1:13">
      <c r="A1278" s="143"/>
      <c r="B1278" s="145"/>
      <c r="C1278" s="145"/>
      <c r="D1278" s="145"/>
      <c r="E1278" s="145"/>
      <c r="F1278" s="146"/>
      <c r="G1278" s="145"/>
      <c r="H1278" s="147"/>
      <c r="I1278" s="145"/>
      <c r="J1278" s="147"/>
      <c r="K1278" s="145"/>
      <c r="L1278" s="145"/>
      <c r="M1278" s="133"/>
    </row>
    <row r="1279" spans="1:13" ht="15">
      <c r="A1279" s="387" t="s">
        <v>432</v>
      </c>
      <c r="B1279" s="387"/>
      <c r="C1279" s="387"/>
      <c r="D1279" s="387"/>
      <c r="E1279" s="387"/>
      <c r="F1279" s="387"/>
      <c r="G1279" s="387"/>
      <c r="H1279" s="387"/>
      <c r="I1279" s="387"/>
      <c r="J1279" s="387"/>
      <c r="K1279" s="387"/>
      <c r="L1279" s="387"/>
      <c r="M1279" s="387"/>
    </row>
    <row r="1280" spans="1:13" ht="15">
      <c r="A1280" s="204"/>
      <c r="B1280" s="222" t="s">
        <v>20</v>
      </c>
      <c r="C1280" s="120"/>
      <c r="D1280" s="120"/>
      <c r="E1280" s="120"/>
      <c r="F1280" s="120"/>
      <c r="G1280" s="120"/>
      <c r="H1280" s="120"/>
      <c r="I1280" s="120"/>
      <c r="J1280" s="120"/>
      <c r="K1280" s="120"/>
      <c r="L1280" s="120"/>
      <c r="M1280" s="120"/>
    </row>
    <row r="1281" spans="1:13" ht="42.75">
      <c r="A1281" s="120"/>
      <c r="B1281" s="222" t="s">
        <v>262</v>
      </c>
      <c r="C1281" s="120"/>
      <c r="D1281" s="120"/>
      <c r="E1281" s="120"/>
      <c r="F1281" s="120"/>
      <c r="G1281" s="120"/>
      <c r="H1281" s="120"/>
      <c r="I1281" s="120"/>
      <c r="J1281" s="120"/>
      <c r="K1281" s="120"/>
      <c r="L1281" s="120"/>
      <c r="M1281" s="120"/>
    </row>
    <row r="1282" spans="1:13" ht="30">
      <c r="A1282" s="148" t="s">
        <v>153</v>
      </c>
      <c r="B1282" s="148" t="s">
        <v>48</v>
      </c>
      <c r="C1282" s="148" t="s">
        <v>49</v>
      </c>
      <c r="D1282" s="148" t="s">
        <v>50</v>
      </c>
      <c r="E1282" s="148" t="s">
        <v>51</v>
      </c>
      <c r="F1282" s="211" t="s">
        <v>52</v>
      </c>
      <c r="G1282" s="148" t="s">
        <v>53</v>
      </c>
      <c r="H1282" s="212" t="s">
        <v>54</v>
      </c>
      <c r="I1282" s="148" t="s">
        <v>55</v>
      </c>
      <c r="J1282" s="212" t="s">
        <v>56</v>
      </c>
      <c r="K1282" s="148" t="s">
        <v>57</v>
      </c>
      <c r="L1282" s="148" t="s">
        <v>58</v>
      </c>
      <c r="M1282" s="213" t="s">
        <v>59</v>
      </c>
    </row>
    <row r="1283" spans="1:13" ht="28.5">
      <c r="A1283" s="207">
        <v>1</v>
      </c>
      <c r="B1283" s="191" t="s">
        <v>263</v>
      </c>
      <c r="C1283" s="226"/>
      <c r="D1283" s="226">
        <v>1</v>
      </c>
      <c r="E1283" s="226">
        <v>1920</v>
      </c>
      <c r="F1283" s="227">
        <v>0.1</v>
      </c>
      <c r="G1283" s="226">
        <f>E1283-(E1283*F1283)</f>
        <v>1728</v>
      </c>
      <c r="H1283" s="228"/>
      <c r="I1283" s="226">
        <f>G1283+(G1283*H1283)</f>
        <v>1728</v>
      </c>
      <c r="J1283" s="228">
        <v>0.14499999999999999</v>
      </c>
      <c r="K1283" s="229">
        <f>SUM(I1283)*J1283</f>
        <v>250.55999999999997</v>
      </c>
      <c r="L1283" s="226">
        <f>K1283+I1283</f>
        <v>1978.56</v>
      </c>
      <c r="M1283" s="229">
        <f>L1283*D1283</f>
        <v>1978.56</v>
      </c>
    </row>
    <row r="1284" spans="1:13">
      <c r="A1284" s="143"/>
      <c r="B1284" s="137"/>
      <c r="C1284" s="145"/>
      <c r="D1284" s="145"/>
      <c r="E1284" s="145"/>
      <c r="F1284" s="146"/>
      <c r="G1284" s="145"/>
      <c r="H1284" s="147"/>
      <c r="I1284" s="145"/>
      <c r="J1284" s="147"/>
      <c r="K1284" s="133"/>
      <c r="L1284" s="145"/>
      <c r="M1284" s="133"/>
    </row>
    <row r="1285" spans="1:13" ht="15">
      <c r="A1285" s="143"/>
      <c r="B1285" s="72" t="s">
        <v>67</v>
      </c>
      <c r="C1285" s="145"/>
      <c r="D1285" s="145"/>
      <c r="E1285" s="145"/>
      <c r="F1285" s="146"/>
      <c r="G1285" s="145"/>
      <c r="H1285" s="147"/>
      <c r="I1285" s="145"/>
      <c r="J1285" s="147"/>
      <c r="K1285" s="145"/>
      <c r="L1285" s="145"/>
      <c r="M1285" s="133">
        <f>SUM(M1283:M1284)</f>
        <v>1978.56</v>
      </c>
    </row>
    <row r="1286" spans="1:13">
      <c r="A1286" s="143">
        <v>2</v>
      </c>
      <c r="B1286" s="145" t="s">
        <v>68</v>
      </c>
      <c r="C1286" s="145"/>
      <c r="D1286" s="145"/>
      <c r="E1286" s="145"/>
      <c r="F1286" s="146"/>
      <c r="G1286" s="145"/>
      <c r="H1286" s="147"/>
      <c r="I1286" s="145"/>
      <c r="J1286" s="147">
        <v>0.02</v>
      </c>
      <c r="K1286" s="145"/>
      <c r="L1286" s="145"/>
      <c r="M1286" s="133">
        <f>M1285*J1286</f>
        <v>39.571199999999997</v>
      </c>
    </row>
    <row r="1287" spans="1:13">
      <c r="A1287" s="143"/>
      <c r="B1287" s="145"/>
      <c r="C1287" s="145"/>
      <c r="D1287" s="145"/>
      <c r="E1287" s="145"/>
      <c r="F1287" s="146"/>
      <c r="G1287" s="145"/>
      <c r="H1287" s="147"/>
      <c r="I1287" s="145"/>
      <c r="J1287" s="147"/>
      <c r="K1287" s="145"/>
      <c r="L1287" s="145"/>
      <c r="M1287" s="133">
        <f>SUM(M1285:M1286)</f>
        <v>2018.1312</v>
      </c>
    </row>
    <row r="1288" spans="1:13" ht="15">
      <c r="A1288" s="143"/>
      <c r="B1288" s="72" t="s">
        <v>196</v>
      </c>
      <c r="C1288" s="145"/>
      <c r="D1288" s="145"/>
      <c r="E1288" s="145"/>
      <c r="F1288" s="146"/>
      <c r="G1288" s="145"/>
      <c r="H1288" s="147"/>
      <c r="I1288" s="145"/>
      <c r="J1288" s="147"/>
      <c r="K1288" s="145"/>
      <c r="L1288" s="145"/>
      <c r="M1288" s="133"/>
    </row>
    <row r="1289" spans="1:13">
      <c r="A1289" s="206">
        <v>3</v>
      </c>
      <c r="B1289" s="224" t="s">
        <v>256</v>
      </c>
      <c r="C1289" s="206" t="s">
        <v>257</v>
      </c>
      <c r="D1289" s="184">
        <v>0.1</v>
      </c>
      <c r="E1289" s="225">
        <v>579</v>
      </c>
      <c r="F1289" s="124"/>
      <c r="G1289" s="126">
        <f>SUM(E1289-(E1289*F1289))</f>
        <v>579</v>
      </c>
      <c r="H1289" s="125"/>
      <c r="I1289" s="123"/>
      <c r="J1289" s="125"/>
      <c r="K1289" s="126">
        <f>SUM(G1289+I1289)*J1289</f>
        <v>0</v>
      </c>
      <c r="L1289" s="126">
        <f>G1289+I1289+K1289</f>
        <v>579</v>
      </c>
      <c r="M1289" s="126">
        <f>(D1289*L1289)</f>
        <v>57.900000000000006</v>
      </c>
    </row>
    <row r="1290" spans="1:13">
      <c r="A1290" s="206">
        <v>4</v>
      </c>
      <c r="B1290" s="224" t="s">
        <v>168</v>
      </c>
      <c r="C1290" s="206" t="s">
        <v>257</v>
      </c>
      <c r="D1290" s="184">
        <v>0.1</v>
      </c>
      <c r="E1290" s="225">
        <v>523</v>
      </c>
      <c r="F1290" s="124"/>
      <c r="G1290" s="126">
        <f>SUM(E1290-(E1290*F1290))</f>
        <v>523</v>
      </c>
      <c r="H1290" s="125"/>
      <c r="I1290" s="123"/>
      <c r="J1290" s="125"/>
      <c r="K1290" s="126">
        <f>SUM(G1290+I1290)*J1290</f>
        <v>0</v>
      </c>
      <c r="L1290" s="126">
        <f>G1290+I1290+K1290</f>
        <v>523</v>
      </c>
      <c r="M1290" s="126">
        <f>(D1290*L1290)</f>
        <v>52.300000000000004</v>
      </c>
    </row>
    <row r="1291" spans="1:13">
      <c r="A1291" s="206">
        <v>5</v>
      </c>
      <c r="B1291" s="224" t="s">
        <v>260</v>
      </c>
      <c r="C1291" s="206" t="s">
        <v>257</v>
      </c>
      <c r="D1291" s="184">
        <v>0.05</v>
      </c>
      <c r="E1291" s="225">
        <v>2000</v>
      </c>
      <c r="F1291" s="124"/>
      <c r="G1291" s="126">
        <f>SUM(E1291-(E1291*F1291))</f>
        <v>2000</v>
      </c>
      <c r="H1291" s="125"/>
      <c r="I1291" s="123"/>
      <c r="J1291" s="125"/>
      <c r="K1291" s="126">
        <f>SUM(G1291+I1291)*J1291</f>
        <v>0</v>
      </c>
      <c r="L1291" s="126">
        <f>G1291+I1291+K1291</f>
        <v>2000</v>
      </c>
      <c r="M1291" s="126">
        <f>(D1291*L1291)</f>
        <v>100</v>
      </c>
    </row>
    <row r="1292" spans="1:13">
      <c r="A1292" s="143"/>
      <c r="B1292" s="145"/>
      <c r="C1292" s="145"/>
      <c r="D1292" s="145"/>
      <c r="E1292" s="145"/>
      <c r="F1292" s="146"/>
      <c r="G1292" s="145"/>
      <c r="H1292" s="154"/>
      <c r="I1292" s="133"/>
      <c r="J1292" s="147"/>
      <c r="K1292" s="145"/>
      <c r="L1292" s="133"/>
      <c r="M1292" s="133">
        <f>SUM(M1287:M1291)</f>
        <v>2228.3312000000001</v>
      </c>
    </row>
    <row r="1293" spans="1:13">
      <c r="A1293" s="143"/>
      <c r="B1293" s="145"/>
      <c r="C1293" s="145"/>
      <c r="D1293" s="145"/>
      <c r="E1293" s="145"/>
      <c r="F1293" s="146"/>
      <c r="G1293" s="145"/>
      <c r="H1293" s="154"/>
      <c r="I1293" s="133"/>
      <c r="J1293" s="147"/>
      <c r="K1293" s="145"/>
      <c r="L1293" s="133"/>
      <c r="M1293" s="133"/>
    </row>
    <row r="1294" spans="1:13">
      <c r="A1294" s="206">
        <v>6</v>
      </c>
      <c r="B1294" s="123" t="s">
        <v>74</v>
      </c>
      <c r="C1294" s="206"/>
      <c r="D1294" s="123"/>
      <c r="E1294" s="206"/>
      <c r="F1294" s="123"/>
      <c r="G1294" s="206"/>
      <c r="H1294" s="123"/>
      <c r="I1294" s="206"/>
      <c r="J1294" s="135">
        <v>0.01</v>
      </c>
      <c r="K1294" s="206"/>
      <c r="L1294" s="123"/>
      <c r="M1294" s="225">
        <f>M1292*J1294</f>
        <v>22.283312000000002</v>
      </c>
    </row>
    <row r="1295" spans="1:13">
      <c r="A1295" s="206"/>
      <c r="B1295" s="123"/>
      <c r="C1295" s="206"/>
      <c r="D1295" s="123"/>
      <c r="E1295" s="206"/>
      <c r="F1295" s="123"/>
      <c r="G1295" s="206"/>
      <c r="H1295" s="123"/>
      <c r="I1295" s="206"/>
      <c r="J1295" s="135"/>
      <c r="K1295" s="206"/>
      <c r="L1295" s="123"/>
      <c r="M1295" s="225">
        <f>M1294+M1292</f>
        <v>2250.6145120000001</v>
      </c>
    </row>
    <row r="1296" spans="1:13">
      <c r="A1296" s="206">
        <v>7</v>
      </c>
      <c r="B1296" s="123" t="s">
        <v>75</v>
      </c>
      <c r="C1296" s="206"/>
      <c r="D1296" s="123"/>
      <c r="E1296" s="206"/>
      <c r="F1296" s="123"/>
      <c r="G1296" s="206"/>
      <c r="H1296" s="123"/>
      <c r="I1296" s="206"/>
      <c r="J1296" s="135">
        <v>0.15</v>
      </c>
      <c r="K1296" s="206"/>
      <c r="L1296" s="123"/>
      <c r="M1296" s="225">
        <f>J1296*M1295</f>
        <v>337.5921768</v>
      </c>
    </row>
    <row r="1297" spans="1:13">
      <c r="A1297" s="206"/>
      <c r="B1297" s="123"/>
      <c r="C1297" s="206"/>
      <c r="D1297" s="123"/>
      <c r="E1297" s="206"/>
      <c r="F1297" s="123"/>
      <c r="G1297" s="206"/>
      <c r="H1297" s="123"/>
      <c r="I1297" s="206"/>
      <c r="J1297" s="135"/>
      <c r="K1297" s="206"/>
      <c r="L1297" s="123"/>
      <c r="M1297" s="225">
        <f>M1296+M1295</f>
        <v>2588.2066887999999</v>
      </c>
    </row>
    <row r="1298" spans="1:13">
      <c r="A1298" s="121">
        <v>8</v>
      </c>
      <c r="B1298" s="123" t="s">
        <v>76</v>
      </c>
      <c r="C1298" s="123"/>
      <c r="D1298" s="123"/>
      <c r="E1298" s="126"/>
      <c r="F1298" s="134"/>
      <c r="G1298" s="126"/>
      <c r="H1298" s="134"/>
      <c r="I1298" s="126"/>
      <c r="J1298" s="135">
        <v>0.01</v>
      </c>
      <c r="K1298" s="126"/>
      <c r="L1298" s="126"/>
      <c r="M1298" s="126">
        <f>M1297*J1298</f>
        <v>25.882066888000001</v>
      </c>
    </row>
    <row r="1299" spans="1:13">
      <c r="A1299" s="121"/>
      <c r="B1299" s="123"/>
      <c r="C1299" s="123"/>
      <c r="D1299" s="123"/>
      <c r="E1299" s="126"/>
      <c r="F1299" s="134"/>
      <c r="G1299" s="126"/>
      <c r="H1299" s="134"/>
      <c r="I1299" s="126"/>
      <c r="J1299" s="135"/>
      <c r="K1299" s="126"/>
      <c r="L1299" s="126"/>
      <c r="M1299" s="126">
        <f>SUM(M1297:M1298)</f>
        <v>2614.0887556879998</v>
      </c>
    </row>
    <row r="1300" spans="1:13">
      <c r="A1300" s="206">
        <v>9</v>
      </c>
      <c r="B1300" s="123" t="s">
        <v>387</v>
      </c>
      <c r="C1300" s="123"/>
      <c r="D1300" s="123"/>
      <c r="E1300" s="123"/>
      <c r="F1300" s="124"/>
      <c r="G1300" s="123"/>
      <c r="H1300" s="125"/>
      <c r="I1300" s="123"/>
      <c r="J1300" s="136">
        <v>0.06</v>
      </c>
      <c r="K1300" s="206"/>
      <c r="L1300" s="123"/>
      <c r="M1300" s="225">
        <f>M1299*J1300</f>
        <v>156.84532534127999</v>
      </c>
    </row>
    <row r="1301" spans="1:13">
      <c r="A1301" s="143"/>
      <c r="B1301" s="145"/>
      <c r="C1301" s="146"/>
      <c r="D1301" s="146"/>
      <c r="E1301" s="146"/>
      <c r="F1301" s="146"/>
      <c r="G1301" s="146"/>
      <c r="H1301" s="146"/>
      <c r="I1301" s="146"/>
      <c r="J1301" s="147"/>
      <c r="K1301" s="146"/>
      <c r="L1301" s="146"/>
      <c r="M1301" s="133">
        <f>M1300+M1299</f>
        <v>2770.9340810292797</v>
      </c>
    </row>
    <row r="1302" spans="1:13">
      <c r="A1302" s="143"/>
      <c r="B1302" s="145"/>
      <c r="C1302" s="146"/>
      <c r="D1302" s="146"/>
      <c r="E1302" s="146"/>
      <c r="F1302" s="146"/>
      <c r="G1302" s="146"/>
      <c r="H1302" s="146"/>
      <c r="I1302" s="146"/>
      <c r="J1302" s="147"/>
      <c r="K1302" s="146"/>
      <c r="L1302" s="146"/>
      <c r="M1302" s="133"/>
    </row>
    <row r="1303" spans="1:13">
      <c r="A1303" s="143"/>
      <c r="B1303" s="145" t="s">
        <v>137</v>
      </c>
      <c r="C1303" s="146"/>
      <c r="D1303" s="146"/>
      <c r="E1303" s="146"/>
      <c r="F1303" s="146"/>
      <c r="G1303" s="146"/>
      <c r="H1303" s="146"/>
      <c r="I1303" s="146"/>
      <c r="J1303" s="147"/>
      <c r="K1303" s="146"/>
      <c r="L1303" s="146"/>
      <c r="M1303" s="133">
        <f>ROUND(M1301,0)</f>
        <v>2771</v>
      </c>
    </row>
    <row r="1304" spans="1:13">
      <c r="A1304" s="143"/>
      <c r="B1304" s="145"/>
      <c r="C1304" s="145"/>
      <c r="D1304" s="145"/>
      <c r="E1304" s="145"/>
      <c r="F1304" s="146"/>
      <c r="G1304" s="145"/>
      <c r="H1304" s="147"/>
      <c r="I1304" s="145"/>
      <c r="J1304" s="147"/>
      <c r="K1304" s="145"/>
      <c r="L1304" s="145"/>
      <c r="M1304" s="133"/>
    </row>
    <row r="1305" spans="1:13" ht="15">
      <c r="A1305" s="387" t="s">
        <v>432</v>
      </c>
      <c r="B1305" s="387"/>
      <c r="C1305" s="387"/>
      <c r="D1305" s="387"/>
      <c r="E1305" s="387"/>
      <c r="F1305" s="387"/>
      <c r="G1305" s="387"/>
      <c r="H1305" s="387"/>
      <c r="I1305" s="387"/>
      <c r="J1305" s="387"/>
      <c r="K1305" s="387"/>
      <c r="L1305" s="387"/>
      <c r="M1305" s="387"/>
    </row>
    <row r="1306" spans="1:13" ht="15">
      <c r="A1306" s="204"/>
      <c r="B1306" s="222" t="s">
        <v>21</v>
      </c>
      <c r="C1306" s="120"/>
      <c r="D1306" s="120"/>
      <c r="E1306" s="120"/>
      <c r="F1306" s="120"/>
      <c r="G1306" s="120"/>
      <c r="H1306" s="120"/>
      <c r="I1306" s="120"/>
      <c r="J1306" s="120"/>
      <c r="K1306" s="120"/>
      <c r="L1306" s="120"/>
      <c r="M1306" s="120"/>
    </row>
    <row r="1307" spans="1:13" ht="28.5">
      <c r="A1307" s="120"/>
      <c r="B1307" s="222" t="s">
        <v>22</v>
      </c>
      <c r="C1307" s="120"/>
      <c r="D1307" s="120"/>
      <c r="E1307" s="120"/>
      <c r="F1307" s="120"/>
      <c r="G1307" s="120"/>
      <c r="H1307" s="120"/>
      <c r="I1307" s="120"/>
      <c r="J1307" s="120"/>
      <c r="K1307" s="120"/>
      <c r="L1307" s="120"/>
      <c r="M1307" s="120"/>
    </row>
    <row r="1308" spans="1:13" ht="30">
      <c r="A1308" s="148" t="s">
        <v>153</v>
      </c>
      <c r="B1308" s="148" t="s">
        <v>48</v>
      </c>
      <c r="C1308" s="148" t="s">
        <v>49</v>
      </c>
      <c r="D1308" s="148" t="s">
        <v>50</v>
      </c>
      <c r="E1308" s="148" t="s">
        <v>51</v>
      </c>
      <c r="F1308" s="211" t="s">
        <v>52</v>
      </c>
      <c r="G1308" s="148" t="s">
        <v>53</v>
      </c>
      <c r="H1308" s="212" t="s">
        <v>54</v>
      </c>
      <c r="I1308" s="148" t="s">
        <v>55</v>
      </c>
      <c r="J1308" s="212" t="s">
        <v>56</v>
      </c>
      <c r="K1308" s="148" t="s">
        <v>57</v>
      </c>
      <c r="L1308" s="148" t="s">
        <v>58</v>
      </c>
      <c r="M1308" s="213" t="s">
        <v>59</v>
      </c>
    </row>
    <row r="1309" spans="1:13">
      <c r="A1309" s="143">
        <v>1</v>
      </c>
      <c r="B1309" s="137" t="s">
        <v>264</v>
      </c>
      <c r="C1309" s="145"/>
      <c r="D1309" s="145">
        <v>1</v>
      </c>
      <c r="E1309" s="145">
        <v>2520</v>
      </c>
      <c r="F1309" s="146">
        <v>0.1</v>
      </c>
      <c r="G1309" s="145">
        <f>E1309-(E1309*F1309)</f>
        <v>2268</v>
      </c>
      <c r="H1309" s="147"/>
      <c r="I1309" s="145">
        <f>G1309+(G1309*H1309)</f>
        <v>2268</v>
      </c>
      <c r="J1309" s="147">
        <v>0.14499999999999999</v>
      </c>
      <c r="K1309" s="133">
        <f>SUM(I1309)*J1309</f>
        <v>328.85999999999996</v>
      </c>
      <c r="L1309" s="145">
        <f>K1309+I1309</f>
        <v>2596.86</v>
      </c>
      <c r="M1309" s="133">
        <f>L1309*D1309</f>
        <v>2596.86</v>
      </c>
    </row>
    <row r="1310" spans="1:13">
      <c r="A1310" s="143"/>
      <c r="B1310" s="145"/>
      <c r="C1310" s="145"/>
      <c r="D1310" s="145"/>
      <c r="E1310" s="145"/>
      <c r="F1310" s="146"/>
      <c r="G1310" s="145"/>
      <c r="H1310" s="147"/>
      <c r="I1310" s="145"/>
      <c r="J1310" s="147"/>
      <c r="K1310" s="145"/>
      <c r="L1310" s="145"/>
      <c r="M1310" s="133"/>
    </row>
    <row r="1311" spans="1:13" ht="15">
      <c r="A1311" s="143"/>
      <c r="B1311" s="72" t="s">
        <v>67</v>
      </c>
      <c r="C1311" s="145"/>
      <c r="D1311" s="145"/>
      <c r="E1311" s="145"/>
      <c r="F1311" s="146"/>
      <c r="G1311" s="145"/>
      <c r="H1311" s="147"/>
      <c r="I1311" s="145"/>
      <c r="J1311" s="147"/>
      <c r="K1311" s="145"/>
      <c r="L1311" s="145"/>
      <c r="M1311" s="133">
        <f>SUM(M1309:M1310)</f>
        <v>2596.86</v>
      </c>
    </row>
    <row r="1312" spans="1:13">
      <c r="A1312" s="143">
        <v>2</v>
      </c>
      <c r="B1312" s="145" t="s">
        <v>68</v>
      </c>
      <c r="C1312" s="145"/>
      <c r="D1312" s="145"/>
      <c r="E1312" s="145"/>
      <c r="F1312" s="146"/>
      <c r="G1312" s="145"/>
      <c r="H1312" s="147"/>
      <c r="I1312" s="145"/>
      <c r="J1312" s="147">
        <v>0.02</v>
      </c>
      <c r="K1312" s="145"/>
      <c r="L1312" s="145"/>
      <c r="M1312" s="133">
        <f>M1311*J1312</f>
        <v>51.937200000000004</v>
      </c>
    </row>
    <row r="1313" spans="1:13">
      <c r="A1313" s="143"/>
      <c r="B1313" s="145"/>
      <c r="C1313" s="145"/>
      <c r="D1313" s="145"/>
      <c r="E1313" s="145"/>
      <c r="F1313" s="146"/>
      <c r="G1313" s="145"/>
      <c r="H1313" s="147"/>
      <c r="I1313" s="145"/>
      <c r="J1313" s="147"/>
      <c r="K1313" s="145"/>
      <c r="L1313" s="145"/>
      <c r="M1313" s="133">
        <f>SUM(M1311:M1312)</f>
        <v>2648.7972</v>
      </c>
    </row>
    <row r="1314" spans="1:13" ht="15">
      <c r="A1314" s="143"/>
      <c r="B1314" s="72" t="s">
        <v>196</v>
      </c>
      <c r="C1314" s="145"/>
      <c r="D1314" s="145"/>
      <c r="E1314" s="145"/>
      <c r="F1314" s="146"/>
      <c r="G1314" s="145"/>
      <c r="H1314" s="147"/>
      <c r="I1314" s="145"/>
      <c r="J1314" s="147"/>
      <c r="K1314" s="145"/>
      <c r="L1314" s="145"/>
      <c r="M1314" s="133"/>
    </row>
    <row r="1315" spans="1:13">
      <c r="A1315" s="206">
        <v>3</v>
      </c>
      <c r="B1315" s="224" t="s">
        <v>256</v>
      </c>
      <c r="C1315" s="206" t="s">
        <v>257</v>
      </c>
      <c r="D1315" s="184">
        <v>0.1</v>
      </c>
      <c r="E1315" s="225">
        <v>579</v>
      </c>
      <c r="F1315" s="124"/>
      <c r="G1315" s="126">
        <f>SUM(E1315-(E1315*F1315))</f>
        <v>579</v>
      </c>
      <c r="H1315" s="125"/>
      <c r="I1315" s="123"/>
      <c r="J1315" s="125"/>
      <c r="K1315" s="126">
        <f>SUM(G1315+I1315)*J1315</f>
        <v>0</v>
      </c>
      <c r="L1315" s="126">
        <f>G1315+I1315+K1315</f>
        <v>579</v>
      </c>
      <c r="M1315" s="126">
        <f>(D1315*L1315)</f>
        <v>57.900000000000006</v>
      </c>
    </row>
    <row r="1316" spans="1:13">
      <c r="A1316" s="206">
        <v>4</v>
      </c>
      <c r="B1316" s="224" t="s">
        <v>168</v>
      </c>
      <c r="C1316" s="206" t="s">
        <v>257</v>
      </c>
      <c r="D1316" s="184">
        <v>0.1</v>
      </c>
      <c r="E1316" s="225">
        <v>523</v>
      </c>
      <c r="F1316" s="124"/>
      <c r="G1316" s="126">
        <f>SUM(E1316-(E1316*F1316))</f>
        <v>523</v>
      </c>
      <c r="H1316" s="125"/>
      <c r="I1316" s="123"/>
      <c r="J1316" s="125"/>
      <c r="K1316" s="126">
        <f>SUM(G1316+I1316)*J1316</f>
        <v>0</v>
      </c>
      <c r="L1316" s="126">
        <f>G1316+I1316+K1316</f>
        <v>523</v>
      </c>
      <c r="M1316" s="126">
        <f>(D1316*L1316)</f>
        <v>52.300000000000004</v>
      </c>
    </row>
    <row r="1317" spans="1:13">
      <c r="A1317" s="206">
        <v>5</v>
      </c>
      <c r="B1317" s="224" t="s">
        <v>260</v>
      </c>
      <c r="C1317" s="206" t="s">
        <v>257</v>
      </c>
      <c r="D1317" s="184">
        <v>0.05</v>
      </c>
      <c r="E1317" s="225">
        <v>2000</v>
      </c>
      <c r="F1317" s="124"/>
      <c r="G1317" s="126">
        <f>SUM(E1317-(E1317*F1317))</f>
        <v>2000</v>
      </c>
      <c r="H1317" s="125"/>
      <c r="I1317" s="123"/>
      <c r="J1317" s="125"/>
      <c r="K1317" s="126">
        <f>SUM(G1317+I1317)*J1317</f>
        <v>0</v>
      </c>
      <c r="L1317" s="126">
        <f>G1317+I1317+K1317</f>
        <v>2000</v>
      </c>
      <c r="M1317" s="126">
        <f>(D1317*L1317)</f>
        <v>100</v>
      </c>
    </row>
    <row r="1318" spans="1:13">
      <c r="A1318" s="143"/>
      <c r="B1318" s="145"/>
      <c r="C1318" s="145"/>
      <c r="D1318" s="145"/>
      <c r="E1318" s="145"/>
      <c r="F1318" s="146"/>
      <c r="G1318" s="145"/>
      <c r="H1318" s="154"/>
      <c r="I1318" s="133"/>
      <c r="J1318" s="147"/>
      <c r="K1318" s="145"/>
      <c r="L1318" s="133"/>
      <c r="M1318" s="133">
        <f>SUM(M1313:M1317)</f>
        <v>2858.9972000000002</v>
      </c>
    </row>
    <row r="1319" spans="1:13">
      <c r="A1319" s="143"/>
      <c r="B1319" s="145"/>
      <c r="C1319" s="145"/>
      <c r="D1319" s="145"/>
      <c r="E1319" s="145"/>
      <c r="F1319" s="146"/>
      <c r="G1319" s="145"/>
      <c r="H1319" s="154"/>
      <c r="I1319" s="133"/>
      <c r="J1319" s="147"/>
      <c r="K1319" s="145"/>
      <c r="L1319" s="133"/>
      <c r="M1319" s="133"/>
    </row>
    <row r="1320" spans="1:13">
      <c r="A1320" s="206">
        <v>6</v>
      </c>
      <c r="B1320" s="123" t="s">
        <v>74</v>
      </c>
      <c r="C1320" s="206"/>
      <c r="D1320" s="123"/>
      <c r="E1320" s="206"/>
      <c r="F1320" s="123"/>
      <c r="G1320" s="206"/>
      <c r="H1320" s="123"/>
      <c r="I1320" s="206"/>
      <c r="J1320" s="135">
        <v>0.01</v>
      </c>
      <c r="K1320" s="206"/>
      <c r="L1320" s="123"/>
      <c r="M1320" s="225">
        <f>M1318*J1320</f>
        <v>28.589972000000003</v>
      </c>
    </row>
    <row r="1321" spans="1:13">
      <c r="A1321" s="206"/>
      <c r="B1321" s="123"/>
      <c r="C1321" s="206"/>
      <c r="D1321" s="123"/>
      <c r="E1321" s="206"/>
      <c r="F1321" s="123"/>
      <c r="G1321" s="206"/>
      <c r="H1321" s="123"/>
      <c r="I1321" s="206"/>
      <c r="J1321" s="135"/>
      <c r="K1321" s="206"/>
      <c r="L1321" s="123"/>
      <c r="M1321" s="225">
        <f>M1320+M1318</f>
        <v>2887.5871720000005</v>
      </c>
    </row>
    <row r="1322" spans="1:13">
      <c r="A1322" s="206">
        <v>7</v>
      </c>
      <c r="B1322" s="123" t="s">
        <v>75</v>
      </c>
      <c r="C1322" s="206"/>
      <c r="D1322" s="123"/>
      <c r="E1322" s="206"/>
      <c r="F1322" s="123"/>
      <c r="G1322" s="206"/>
      <c r="H1322" s="123"/>
      <c r="I1322" s="206"/>
      <c r="J1322" s="135">
        <v>0.15</v>
      </c>
      <c r="K1322" s="206"/>
      <c r="L1322" s="123"/>
      <c r="M1322" s="225">
        <f>J1322*M1321</f>
        <v>433.13807580000008</v>
      </c>
    </row>
    <row r="1323" spans="1:13">
      <c r="A1323" s="206"/>
      <c r="B1323" s="123"/>
      <c r="C1323" s="206"/>
      <c r="D1323" s="123"/>
      <c r="E1323" s="206"/>
      <c r="F1323" s="123"/>
      <c r="G1323" s="206"/>
      <c r="H1323" s="123"/>
      <c r="I1323" s="206"/>
      <c r="J1323" s="135"/>
      <c r="K1323" s="206"/>
      <c r="L1323" s="123"/>
      <c r="M1323" s="225">
        <f>M1322+M1321</f>
        <v>3320.7252478000005</v>
      </c>
    </row>
    <row r="1324" spans="1:13">
      <c r="A1324" s="121">
        <v>8</v>
      </c>
      <c r="B1324" s="123" t="s">
        <v>76</v>
      </c>
      <c r="C1324" s="123"/>
      <c r="D1324" s="123"/>
      <c r="E1324" s="126"/>
      <c r="F1324" s="134"/>
      <c r="G1324" s="126"/>
      <c r="H1324" s="134"/>
      <c r="I1324" s="126"/>
      <c r="J1324" s="135">
        <v>0.01</v>
      </c>
      <c r="K1324" s="126"/>
      <c r="L1324" s="126"/>
      <c r="M1324" s="126">
        <f>M1323*J1324</f>
        <v>33.207252478000008</v>
      </c>
    </row>
    <row r="1325" spans="1:13">
      <c r="A1325" s="121"/>
      <c r="B1325" s="123"/>
      <c r="C1325" s="123"/>
      <c r="D1325" s="123"/>
      <c r="E1325" s="126"/>
      <c r="F1325" s="134"/>
      <c r="G1325" s="126"/>
      <c r="H1325" s="134"/>
      <c r="I1325" s="126"/>
      <c r="J1325" s="135"/>
      <c r="K1325" s="126"/>
      <c r="L1325" s="126"/>
      <c r="M1325" s="126">
        <f>SUM(M1323:M1324)</f>
        <v>3353.9325002780006</v>
      </c>
    </row>
    <row r="1326" spans="1:13">
      <c r="A1326" s="206">
        <v>9</v>
      </c>
      <c r="B1326" s="123" t="s">
        <v>387</v>
      </c>
      <c r="C1326" s="123"/>
      <c r="D1326" s="123"/>
      <c r="E1326" s="123"/>
      <c r="F1326" s="124"/>
      <c r="G1326" s="123"/>
      <c r="H1326" s="125"/>
      <c r="I1326" s="123"/>
      <c r="J1326" s="136">
        <v>0.06</v>
      </c>
      <c r="K1326" s="206"/>
      <c r="L1326" s="123"/>
      <c r="M1326" s="225">
        <f>M1325*J1326</f>
        <v>201.23595001668002</v>
      </c>
    </row>
    <row r="1327" spans="1:13">
      <c r="A1327" s="143"/>
      <c r="B1327" s="145"/>
      <c r="C1327" s="146"/>
      <c r="D1327" s="146"/>
      <c r="E1327" s="146"/>
      <c r="F1327" s="146"/>
      <c r="G1327" s="146"/>
      <c r="H1327" s="146"/>
      <c r="I1327" s="146"/>
      <c r="J1327" s="147"/>
      <c r="K1327" s="146"/>
      <c r="L1327" s="146"/>
      <c r="M1327" s="133">
        <f>M1326+M1325</f>
        <v>3555.1684502946805</v>
      </c>
    </row>
    <row r="1328" spans="1:13">
      <c r="A1328" s="143"/>
      <c r="B1328" s="145"/>
      <c r="C1328" s="146"/>
      <c r="D1328" s="146"/>
      <c r="E1328" s="146"/>
      <c r="F1328" s="146"/>
      <c r="G1328" s="146"/>
      <c r="H1328" s="146"/>
      <c r="I1328" s="146"/>
      <c r="J1328" s="147"/>
      <c r="K1328" s="146"/>
      <c r="L1328" s="146"/>
      <c r="M1328" s="133"/>
    </row>
    <row r="1329" spans="1:13">
      <c r="A1329" s="143"/>
      <c r="B1329" s="145" t="s">
        <v>137</v>
      </c>
      <c r="C1329" s="146"/>
      <c r="D1329" s="146"/>
      <c r="E1329" s="146"/>
      <c r="F1329" s="146"/>
      <c r="G1329" s="146"/>
      <c r="H1329" s="146"/>
      <c r="I1329" s="146"/>
      <c r="J1329" s="147"/>
      <c r="K1329" s="146"/>
      <c r="L1329" s="146"/>
      <c r="M1329" s="133">
        <f>ROUND(M1327,0)</f>
        <v>3555</v>
      </c>
    </row>
    <row r="1330" spans="1:13">
      <c r="A1330" s="137"/>
      <c r="B1330" s="137"/>
      <c r="C1330" s="137"/>
      <c r="D1330" s="137"/>
      <c r="E1330" s="137"/>
      <c r="F1330" s="137"/>
      <c r="G1330" s="137"/>
      <c r="H1330" s="137"/>
      <c r="I1330" s="137"/>
      <c r="J1330" s="137"/>
      <c r="K1330" s="137"/>
      <c r="L1330" s="137"/>
      <c r="M1330" s="137"/>
    </row>
    <row r="1331" spans="1:13" ht="15">
      <c r="A1331" s="387" t="s">
        <v>432</v>
      </c>
      <c r="B1331" s="387"/>
      <c r="C1331" s="387"/>
      <c r="D1331" s="387"/>
      <c r="E1331" s="387"/>
      <c r="F1331" s="387"/>
      <c r="G1331" s="387"/>
      <c r="H1331" s="387"/>
      <c r="I1331" s="387"/>
      <c r="J1331" s="387"/>
      <c r="K1331" s="387"/>
      <c r="L1331" s="387"/>
      <c r="M1331" s="387"/>
    </row>
    <row r="1332" spans="1:13" ht="15">
      <c r="A1332" s="204"/>
      <c r="B1332" s="222" t="s">
        <v>23</v>
      </c>
      <c r="C1332" s="120"/>
      <c r="D1332" s="120"/>
      <c r="E1332" s="120"/>
      <c r="F1332" s="120"/>
      <c r="G1332" s="120"/>
      <c r="H1332" s="120"/>
      <c r="I1332" s="120"/>
      <c r="J1332" s="120"/>
      <c r="K1332" s="120"/>
      <c r="L1332" s="120"/>
      <c r="M1332" s="120"/>
    </row>
    <row r="1333" spans="1:13" ht="28.5">
      <c r="A1333" s="120"/>
      <c r="B1333" s="222" t="s">
        <v>24</v>
      </c>
      <c r="C1333" s="120"/>
      <c r="D1333" s="120"/>
      <c r="E1333" s="120"/>
      <c r="F1333" s="120"/>
      <c r="G1333" s="120"/>
      <c r="H1333" s="120"/>
      <c r="I1333" s="120"/>
      <c r="J1333" s="120"/>
      <c r="K1333" s="120"/>
      <c r="L1333" s="120"/>
      <c r="M1333" s="120"/>
    </row>
    <row r="1334" spans="1:13" ht="30">
      <c r="A1334" s="148" t="s">
        <v>153</v>
      </c>
      <c r="B1334" s="148" t="s">
        <v>48</v>
      </c>
      <c r="C1334" s="148" t="s">
        <v>49</v>
      </c>
      <c r="D1334" s="148" t="s">
        <v>50</v>
      </c>
      <c r="E1334" s="148" t="s">
        <v>51</v>
      </c>
      <c r="F1334" s="211" t="s">
        <v>52</v>
      </c>
      <c r="G1334" s="148" t="s">
        <v>53</v>
      </c>
      <c r="H1334" s="212" t="s">
        <v>54</v>
      </c>
      <c r="I1334" s="148" t="s">
        <v>55</v>
      </c>
      <c r="J1334" s="212" t="s">
        <v>56</v>
      </c>
      <c r="K1334" s="148" t="s">
        <v>57</v>
      </c>
      <c r="L1334" s="148" t="s">
        <v>58</v>
      </c>
      <c r="M1334" s="213" t="s">
        <v>59</v>
      </c>
    </row>
    <row r="1335" spans="1:13">
      <c r="A1335" s="143">
        <v>1</v>
      </c>
      <c r="B1335" s="222" t="s">
        <v>265</v>
      </c>
      <c r="C1335" s="145"/>
      <c r="D1335" s="145">
        <v>1</v>
      </c>
      <c r="E1335" s="145">
        <v>2520</v>
      </c>
      <c r="F1335" s="146">
        <v>0.1</v>
      </c>
      <c r="G1335" s="145">
        <f>E1335-(E1335*F1335)</f>
        <v>2268</v>
      </c>
      <c r="H1335" s="147"/>
      <c r="I1335" s="145">
        <f>G1335+(G1335*H1335)</f>
        <v>2268</v>
      </c>
      <c r="J1335" s="147">
        <v>0.14499999999999999</v>
      </c>
      <c r="K1335" s="133">
        <f>SUM(I1335)*J1335</f>
        <v>328.85999999999996</v>
      </c>
      <c r="L1335" s="145">
        <f>K1335+I1335</f>
        <v>2596.86</v>
      </c>
      <c r="M1335" s="133">
        <f>L1335*D1335</f>
        <v>2596.86</v>
      </c>
    </row>
    <row r="1336" spans="1:13">
      <c r="A1336" s="143"/>
      <c r="B1336" s="145"/>
      <c r="C1336" s="145"/>
      <c r="D1336" s="145"/>
      <c r="E1336" s="145"/>
      <c r="F1336" s="146"/>
      <c r="G1336" s="145"/>
      <c r="H1336" s="147"/>
      <c r="I1336" s="145"/>
      <c r="J1336" s="147"/>
      <c r="K1336" s="145"/>
      <c r="L1336" s="145"/>
      <c r="M1336" s="133"/>
    </row>
    <row r="1337" spans="1:13" ht="15">
      <c r="A1337" s="143"/>
      <c r="B1337" s="72" t="s">
        <v>67</v>
      </c>
      <c r="C1337" s="145"/>
      <c r="D1337" s="145"/>
      <c r="E1337" s="145"/>
      <c r="F1337" s="146"/>
      <c r="G1337" s="145"/>
      <c r="H1337" s="147"/>
      <c r="I1337" s="145"/>
      <c r="J1337" s="147"/>
      <c r="K1337" s="145"/>
      <c r="L1337" s="145"/>
      <c r="M1337" s="133">
        <f>SUM(M1335:M1336)</f>
        <v>2596.86</v>
      </c>
    </row>
    <row r="1338" spans="1:13">
      <c r="A1338" s="143">
        <v>2</v>
      </c>
      <c r="B1338" s="145" t="s">
        <v>68</v>
      </c>
      <c r="C1338" s="145"/>
      <c r="D1338" s="145"/>
      <c r="E1338" s="145"/>
      <c r="F1338" s="146"/>
      <c r="G1338" s="145"/>
      <c r="H1338" s="147"/>
      <c r="I1338" s="145"/>
      <c r="J1338" s="147">
        <v>0.02</v>
      </c>
      <c r="K1338" s="145"/>
      <c r="L1338" s="145"/>
      <c r="M1338" s="133">
        <f>M1337*J1338</f>
        <v>51.937200000000004</v>
      </c>
    </row>
    <row r="1339" spans="1:13">
      <c r="A1339" s="143"/>
      <c r="B1339" s="145"/>
      <c r="C1339" s="145"/>
      <c r="D1339" s="145"/>
      <c r="E1339" s="145"/>
      <c r="F1339" s="146"/>
      <c r="G1339" s="145"/>
      <c r="H1339" s="147"/>
      <c r="I1339" s="145"/>
      <c r="J1339" s="147"/>
      <c r="K1339" s="145"/>
      <c r="L1339" s="145"/>
      <c r="M1339" s="133">
        <f>SUM(M1337:M1338)</f>
        <v>2648.7972</v>
      </c>
    </row>
    <row r="1340" spans="1:13" ht="15">
      <c r="A1340" s="143"/>
      <c r="B1340" s="72" t="s">
        <v>196</v>
      </c>
      <c r="C1340" s="145"/>
      <c r="D1340" s="145"/>
      <c r="E1340" s="145"/>
      <c r="F1340" s="146"/>
      <c r="G1340" s="145"/>
      <c r="H1340" s="147"/>
      <c r="I1340" s="145"/>
      <c r="J1340" s="147"/>
      <c r="K1340" s="145"/>
      <c r="L1340" s="145"/>
      <c r="M1340" s="133"/>
    </row>
    <row r="1341" spans="1:13">
      <c r="A1341" s="206">
        <v>3</v>
      </c>
      <c r="B1341" s="224" t="s">
        <v>256</v>
      </c>
      <c r="C1341" s="206" t="s">
        <v>257</v>
      </c>
      <c r="D1341" s="184">
        <v>0.1</v>
      </c>
      <c r="E1341" s="225">
        <v>579</v>
      </c>
      <c r="F1341" s="124"/>
      <c r="G1341" s="126">
        <f>SUM(E1341-(E1341*F1341))</f>
        <v>579</v>
      </c>
      <c r="H1341" s="125"/>
      <c r="I1341" s="123"/>
      <c r="J1341" s="125"/>
      <c r="K1341" s="126">
        <f>SUM(G1341+I1341)*J1341</f>
        <v>0</v>
      </c>
      <c r="L1341" s="126">
        <f>G1341+I1341+K1341</f>
        <v>579</v>
      </c>
      <c r="M1341" s="126">
        <f>(D1341*L1341)</f>
        <v>57.900000000000006</v>
      </c>
    </row>
    <row r="1342" spans="1:13">
      <c r="A1342" s="206">
        <v>4</v>
      </c>
      <c r="B1342" s="224" t="s">
        <v>168</v>
      </c>
      <c r="C1342" s="206" t="s">
        <v>257</v>
      </c>
      <c r="D1342" s="184">
        <v>0.1</v>
      </c>
      <c r="E1342" s="225">
        <v>523</v>
      </c>
      <c r="F1342" s="124"/>
      <c r="G1342" s="126">
        <f>SUM(E1342-(E1342*F1342))</f>
        <v>523</v>
      </c>
      <c r="H1342" s="125"/>
      <c r="I1342" s="123"/>
      <c r="J1342" s="125"/>
      <c r="K1342" s="126">
        <f>SUM(G1342+I1342)*J1342</f>
        <v>0</v>
      </c>
      <c r="L1342" s="126">
        <f>G1342+I1342+K1342</f>
        <v>523</v>
      </c>
      <c r="M1342" s="126">
        <f>(D1342*L1342)</f>
        <v>52.300000000000004</v>
      </c>
    </row>
    <row r="1343" spans="1:13">
      <c r="A1343" s="206">
        <v>5</v>
      </c>
      <c r="B1343" s="224" t="s">
        <v>260</v>
      </c>
      <c r="C1343" s="206" t="s">
        <v>257</v>
      </c>
      <c r="D1343" s="184">
        <v>0.05</v>
      </c>
      <c r="E1343" s="225">
        <v>2000</v>
      </c>
      <c r="F1343" s="124"/>
      <c r="G1343" s="126">
        <f>SUM(E1343-(E1343*F1343))</f>
        <v>2000</v>
      </c>
      <c r="H1343" s="125"/>
      <c r="I1343" s="123"/>
      <c r="J1343" s="125"/>
      <c r="K1343" s="126">
        <f>SUM(G1343+I1343)*J1343</f>
        <v>0</v>
      </c>
      <c r="L1343" s="126">
        <f>G1343+I1343+K1343</f>
        <v>2000</v>
      </c>
      <c r="M1343" s="126">
        <f>(D1343*L1343)</f>
        <v>100</v>
      </c>
    </row>
    <row r="1344" spans="1:13">
      <c r="A1344" s="143"/>
      <c r="B1344" s="145"/>
      <c r="C1344" s="145"/>
      <c r="D1344" s="145"/>
      <c r="E1344" s="145"/>
      <c r="F1344" s="146"/>
      <c r="G1344" s="145"/>
      <c r="H1344" s="154"/>
      <c r="I1344" s="133"/>
      <c r="J1344" s="147"/>
      <c r="K1344" s="145"/>
      <c r="L1344" s="133"/>
      <c r="M1344" s="133">
        <f>SUM(M1339:M1343)</f>
        <v>2858.9972000000002</v>
      </c>
    </row>
    <row r="1345" spans="1:13">
      <c r="A1345" s="143"/>
      <c r="B1345" s="145"/>
      <c r="C1345" s="145"/>
      <c r="D1345" s="145"/>
      <c r="E1345" s="145"/>
      <c r="F1345" s="146"/>
      <c r="G1345" s="145"/>
      <c r="H1345" s="154"/>
      <c r="I1345" s="133"/>
      <c r="J1345" s="147"/>
      <c r="K1345" s="145"/>
      <c r="L1345" s="133"/>
      <c r="M1345" s="133"/>
    </row>
    <row r="1346" spans="1:13">
      <c r="A1346" s="206">
        <v>6</v>
      </c>
      <c r="B1346" s="123" t="s">
        <v>74</v>
      </c>
      <c r="C1346" s="206"/>
      <c r="D1346" s="123"/>
      <c r="E1346" s="206"/>
      <c r="F1346" s="123"/>
      <c r="G1346" s="206"/>
      <c r="H1346" s="123"/>
      <c r="I1346" s="206"/>
      <c r="J1346" s="135">
        <v>0.01</v>
      </c>
      <c r="K1346" s="206"/>
      <c r="L1346" s="123"/>
      <c r="M1346" s="225">
        <f>M1344*J1346</f>
        <v>28.589972000000003</v>
      </c>
    </row>
    <row r="1347" spans="1:13">
      <c r="A1347" s="206"/>
      <c r="B1347" s="123"/>
      <c r="C1347" s="206"/>
      <c r="D1347" s="123"/>
      <c r="E1347" s="206"/>
      <c r="F1347" s="123"/>
      <c r="G1347" s="206"/>
      <c r="H1347" s="123"/>
      <c r="I1347" s="206"/>
      <c r="J1347" s="135"/>
      <c r="K1347" s="206"/>
      <c r="L1347" s="123"/>
      <c r="M1347" s="225">
        <f>M1346+M1344</f>
        <v>2887.5871720000005</v>
      </c>
    </row>
    <row r="1348" spans="1:13">
      <c r="A1348" s="206">
        <v>7</v>
      </c>
      <c r="B1348" s="123" t="s">
        <v>75</v>
      </c>
      <c r="C1348" s="206"/>
      <c r="D1348" s="123"/>
      <c r="E1348" s="206"/>
      <c r="F1348" s="123"/>
      <c r="G1348" s="206"/>
      <c r="H1348" s="123"/>
      <c r="I1348" s="206"/>
      <c r="J1348" s="135">
        <v>0.15</v>
      </c>
      <c r="K1348" s="206"/>
      <c r="L1348" s="123"/>
      <c r="M1348" s="225">
        <f>J1348*M1347</f>
        <v>433.13807580000008</v>
      </c>
    </row>
    <row r="1349" spans="1:13">
      <c r="A1349" s="206"/>
      <c r="B1349" s="123"/>
      <c r="C1349" s="206"/>
      <c r="D1349" s="123"/>
      <c r="E1349" s="206"/>
      <c r="F1349" s="123"/>
      <c r="G1349" s="206"/>
      <c r="H1349" s="123"/>
      <c r="I1349" s="206"/>
      <c r="J1349" s="135"/>
      <c r="K1349" s="206"/>
      <c r="L1349" s="123"/>
      <c r="M1349" s="225">
        <f>M1348+M1347</f>
        <v>3320.7252478000005</v>
      </c>
    </row>
    <row r="1350" spans="1:13">
      <c r="A1350" s="121">
        <v>8</v>
      </c>
      <c r="B1350" s="123" t="s">
        <v>76</v>
      </c>
      <c r="C1350" s="123"/>
      <c r="D1350" s="123"/>
      <c r="E1350" s="126"/>
      <c r="F1350" s="134"/>
      <c r="G1350" s="126"/>
      <c r="H1350" s="134"/>
      <c r="I1350" s="126"/>
      <c r="J1350" s="135">
        <v>0.01</v>
      </c>
      <c r="K1350" s="126"/>
      <c r="L1350" s="126"/>
      <c r="M1350" s="126">
        <f>M1349*J1350</f>
        <v>33.207252478000008</v>
      </c>
    </row>
    <row r="1351" spans="1:13">
      <c r="A1351" s="121"/>
      <c r="B1351" s="123"/>
      <c r="C1351" s="123"/>
      <c r="D1351" s="123"/>
      <c r="E1351" s="126"/>
      <c r="F1351" s="134"/>
      <c r="G1351" s="126"/>
      <c r="H1351" s="134"/>
      <c r="I1351" s="126"/>
      <c r="J1351" s="135"/>
      <c r="K1351" s="126"/>
      <c r="L1351" s="126"/>
      <c r="M1351" s="126">
        <f>SUM(M1349:M1350)</f>
        <v>3353.9325002780006</v>
      </c>
    </row>
    <row r="1352" spans="1:13">
      <c r="A1352" s="206">
        <v>9</v>
      </c>
      <c r="B1352" s="123" t="s">
        <v>387</v>
      </c>
      <c r="C1352" s="123"/>
      <c r="D1352" s="123"/>
      <c r="E1352" s="123"/>
      <c r="F1352" s="124"/>
      <c r="G1352" s="123"/>
      <c r="H1352" s="125"/>
      <c r="I1352" s="123"/>
      <c r="J1352" s="136">
        <v>0.06</v>
      </c>
      <c r="K1352" s="206"/>
      <c r="L1352" s="123"/>
      <c r="M1352" s="225">
        <f>M1351*J1352</f>
        <v>201.23595001668002</v>
      </c>
    </row>
    <row r="1353" spans="1:13">
      <c r="A1353" s="143"/>
      <c r="B1353" s="145"/>
      <c r="C1353" s="146"/>
      <c r="D1353" s="146"/>
      <c r="E1353" s="146"/>
      <c r="F1353" s="146"/>
      <c r="G1353" s="146"/>
      <c r="H1353" s="146"/>
      <c r="I1353" s="146"/>
      <c r="J1353" s="147"/>
      <c r="K1353" s="146"/>
      <c r="L1353" s="146"/>
      <c r="M1353" s="133">
        <f>M1352+M1351</f>
        <v>3555.1684502946805</v>
      </c>
    </row>
    <row r="1354" spans="1:13">
      <c r="A1354" s="143"/>
      <c r="B1354" s="151"/>
      <c r="C1354" s="145"/>
      <c r="D1354" s="145"/>
      <c r="E1354" s="145"/>
      <c r="F1354" s="146"/>
      <c r="G1354" s="145"/>
      <c r="H1354" s="147"/>
      <c r="I1354" s="145"/>
      <c r="J1354" s="147"/>
      <c r="K1354" s="145"/>
      <c r="L1354" s="145"/>
      <c r="M1354" s="133"/>
    </row>
    <row r="1355" spans="1:13">
      <c r="A1355" s="143"/>
      <c r="B1355" s="145" t="s">
        <v>137</v>
      </c>
      <c r="C1355" s="146"/>
      <c r="D1355" s="146"/>
      <c r="E1355" s="146"/>
      <c r="F1355" s="146"/>
      <c r="G1355" s="146"/>
      <c r="H1355" s="146"/>
      <c r="I1355" s="146"/>
      <c r="J1355" s="147"/>
      <c r="K1355" s="146"/>
      <c r="L1355" s="146"/>
      <c r="M1355" s="133">
        <f>ROUND(M1353,0)</f>
        <v>3555</v>
      </c>
    </row>
    <row r="1356" spans="1:13">
      <c r="A1356" s="137"/>
      <c r="B1356" s="137"/>
      <c r="C1356" s="137"/>
      <c r="D1356" s="137"/>
      <c r="E1356" s="137"/>
      <c r="F1356" s="137"/>
      <c r="G1356" s="137"/>
      <c r="H1356" s="137"/>
      <c r="I1356" s="137"/>
      <c r="J1356" s="137"/>
      <c r="K1356" s="137"/>
      <c r="L1356" s="137"/>
      <c r="M1356" s="137"/>
    </row>
    <row r="1357" spans="1:13" ht="15">
      <c r="A1357" s="387" t="s">
        <v>432</v>
      </c>
      <c r="B1357" s="387"/>
      <c r="C1357" s="387"/>
      <c r="D1357" s="387"/>
      <c r="E1357" s="387"/>
      <c r="F1357" s="387"/>
      <c r="G1357" s="387"/>
      <c r="H1357" s="387"/>
      <c r="I1357" s="387"/>
      <c r="J1357" s="387"/>
      <c r="K1357" s="387"/>
      <c r="L1357" s="387"/>
      <c r="M1357" s="387"/>
    </row>
    <row r="1358" spans="1:13" ht="15">
      <c r="A1358" s="204"/>
      <c r="B1358" s="222" t="s">
        <v>26</v>
      </c>
      <c r="C1358" s="120"/>
      <c r="D1358" s="120"/>
      <c r="E1358" s="120"/>
      <c r="F1358" s="120"/>
      <c r="G1358" s="120"/>
      <c r="H1358" s="120"/>
      <c r="I1358" s="120"/>
      <c r="J1358" s="120"/>
      <c r="K1358" s="120"/>
      <c r="L1358" s="120"/>
      <c r="M1358" s="120"/>
    </row>
    <row r="1359" spans="1:13" ht="42.75">
      <c r="A1359" s="120"/>
      <c r="B1359" s="230" t="s">
        <v>27</v>
      </c>
      <c r="C1359" s="120"/>
      <c r="D1359" s="120"/>
      <c r="E1359" s="120"/>
      <c r="F1359" s="120"/>
      <c r="G1359" s="120"/>
      <c r="H1359" s="120"/>
      <c r="I1359" s="120"/>
      <c r="J1359" s="120"/>
      <c r="K1359" s="120"/>
      <c r="L1359" s="120"/>
      <c r="M1359" s="120"/>
    </row>
    <row r="1360" spans="1:13" ht="15">
      <c r="A1360" s="120"/>
      <c r="B1360" s="222"/>
      <c r="C1360" s="120"/>
      <c r="D1360" s="120"/>
      <c r="E1360" s="120"/>
      <c r="F1360" s="120"/>
      <c r="G1360" s="120"/>
      <c r="H1360" s="120"/>
      <c r="I1360" s="120"/>
      <c r="J1360" s="120"/>
      <c r="K1360" s="120"/>
      <c r="L1360" s="120"/>
      <c r="M1360" s="120"/>
    </row>
    <row r="1361" spans="1:13" ht="15">
      <c r="A1361" s="158"/>
      <c r="B1361" s="222" t="s">
        <v>266</v>
      </c>
      <c r="C1361" s="137"/>
      <c r="D1361" s="137"/>
      <c r="E1361" s="137"/>
      <c r="F1361" s="137"/>
      <c r="G1361" s="137"/>
      <c r="H1361" s="137"/>
      <c r="I1361" s="137"/>
      <c r="J1361" s="147"/>
      <c r="K1361" s="137"/>
      <c r="L1361" s="137"/>
      <c r="M1361" s="137"/>
    </row>
    <row r="1362" spans="1:13" ht="30">
      <c r="A1362" s="148" t="s">
        <v>153</v>
      </c>
      <c r="B1362" s="148" t="s">
        <v>48</v>
      </c>
      <c r="C1362" s="148" t="s">
        <v>49</v>
      </c>
      <c r="D1362" s="148" t="s">
        <v>50</v>
      </c>
      <c r="E1362" s="148" t="s">
        <v>51</v>
      </c>
      <c r="F1362" s="211" t="s">
        <v>52</v>
      </c>
      <c r="G1362" s="148" t="s">
        <v>53</v>
      </c>
      <c r="H1362" s="212" t="s">
        <v>54</v>
      </c>
      <c r="I1362" s="148" t="s">
        <v>55</v>
      </c>
      <c r="J1362" s="212" t="s">
        <v>56</v>
      </c>
      <c r="K1362" s="148" t="s">
        <v>57</v>
      </c>
      <c r="L1362" s="148" t="s">
        <v>58</v>
      </c>
      <c r="M1362" s="213" t="s">
        <v>59</v>
      </c>
    </row>
    <row r="1363" spans="1:13">
      <c r="A1363" s="143">
        <v>1</v>
      </c>
      <c r="B1363" s="137" t="s">
        <v>267</v>
      </c>
      <c r="C1363" s="145"/>
      <c r="D1363" s="231">
        <v>52.5</v>
      </c>
      <c r="E1363" s="145">
        <v>31.53</v>
      </c>
      <c r="F1363" s="146"/>
      <c r="G1363" s="133">
        <f t="shared" ref="G1363:G1368" si="172">E1363-(E1363*F1363)</f>
        <v>31.53</v>
      </c>
      <c r="H1363" s="147">
        <v>0</v>
      </c>
      <c r="I1363" s="145">
        <f t="shared" ref="I1363:I1368" si="173">G1363+(G1363*H1363)</f>
        <v>31.53</v>
      </c>
      <c r="J1363" s="147">
        <v>0.05</v>
      </c>
      <c r="K1363" s="133">
        <f t="shared" ref="K1363:K1368" si="174">SUM(I1363)*J1363</f>
        <v>1.5765000000000002</v>
      </c>
      <c r="L1363" s="133">
        <f t="shared" ref="L1363:L1368" si="175">K1363+I1363</f>
        <v>33.106500000000004</v>
      </c>
      <c r="M1363" s="133">
        <f t="shared" ref="M1363:M1368" si="176">L1363*D1363</f>
        <v>1738.0912500000002</v>
      </c>
    </row>
    <row r="1364" spans="1:13">
      <c r="A1364" s="143">
        <v>2</v>
      </c>
      <c r="B1364" s="137" t="s">
        <v>268</v>
      </c>
      <c r="C1364" s="145"/>
      <c r="D1364" s="231">
        <v>4</v>
      </c>
      <c r="E1364" s="145">
        <v>6.19</v>
      </c>
      <c r="F1364" s="146"/>
      <c r="G1364" s="133">
        <f t="shared" si="172"/>
        <v>6.19</v>
      </c>
      <c r="H1364" s="147">
        <v>0</v>
      </c>
      <c r="I1364" s="145">
        <f t="shared" si="173"/>
        <v>6.19</v>
      </c>
      <c r="J1364" s="147">
        <v>0.05</v>
      </c>
      <c r="K1364" s="133">
        <f t="shared" si="174"/>
        <v>0.30950000000000005</v>
      </c>
      <c r="L1364" s="133">
        <f t="shared" si="175"/>
        <v>6.4995000000000003</v>
      </c>
      <c r="M1364" s="133">
        <f t="shared" si="176"/>
        <v>25.998000000000001</v>
      </c>
    </row>
    <row r="1365" spans="1:13">
      <c r="A1365" s="143">
        <v>3</v>
      </c>
      <c r="B1365" s="137" t="s">
        <v>269</v>
      </c>
      <c r="C1365" s="145"/>
      <c r="D1365" s="231">
        <v>5</v>
      </c>
      <c r="E1365" s="145">
        <v>3.02</v>
      </c>
      <c r="F1365" s="146"/>
      <c r="G1365" s="133">
        <f t="shared" si="172"/>
        <v>3.02</v>
      </c>
      <c r="H1365" s="147">
        <v>0</v>
      </c>
      <c r="I1365" s="145">
        <f t="shared" si="173"/>
        <v>3.02</v>
      </c>
      <c r="J1365" s="147">
        <v>0.05</v>
      </c>
      <c r="K1365" s="133">
        <f t="shared" si="174"/>
        <v>0.15100000000000002</v>
      </c>
      <c r="L1365" s="133">
        <f t="shared" si="175"/>
        <v>3.1710000000000003</v>
      </c>
      <c r="M1365" s="133">
        <f t="shared" si="176"/>
        <v>15.855</v>
      </c>
    </row>
    <row r="1366" spans="1:13">
      <c r="A1366" s="143">
        <v>4</v>
      </c>
      <c r="B1366" s="137" t="s">
        <v>270</v>
      </c>
      <c r="C1366" s="145"/>
      <c r="D1366" s="231">
        <v>5</v>
      </c>
      <c r="E1366" s="145">
        <v>19.2</v>
      </c>
      <c r="F1366" s="146"/>
      <c r="G1366" s="133">
        <f t="shared" si="172"/>
        <v>19.2</v>
      </c>
      <c r="H1366" s="147">
        <v>0</v>
      </c>
      <c r="I1366" s="145">
        <f t="shared" si="173"/>
        <v>19.2</v>
      </c>
      <c r="J1366" s="147">
        <v>0.05</v>
      </c>
      <c r="K1366" s="133">
        <f t="shared" si="174"/>
        <v>0.96</v>
      </c>
      <c r="L1366" s="133">
        <f t="shared" si="175"/>
        <v>20.16</v>
      </c>
      <c r="M1366" s="133">
        <f t="shared" si="176"/>
        <v>100.8</v>
      </c>
    </row>
    <row r="1367" spans="1:13">
      <c r="A1367" s="143">
        <v>5</v>
      </c>
      <c r="B1367" s="137" t="s">
        <v>271</v>
      </c>
      <c r="C1367" s="145"/>
      <c r="D1367" s="231">
        <v>30</v>
      </c>
      <c r="E1367" s="220">
        <v>2</v>
      </c>
      <c r="F1367" s="146"/>
      <c r="G1367" s="133">
        <f t="shared" si="172"/>
        <v>2</v>
      </c>
      <c r="H1367" s="147">
        <v>0</v>
      </c>
      <c r="I1367" s="145">
        <f t="shared" si="173"/>
        <v>2</v>
      </c>
      <c r="J1367" s="147">
        <v>0.05</v>
      </c>
      <c r="K1367" s="133">
        <f t="shared" si="174"/>
        <v>0.1</v>
      </c>
      <c r="L1367" s="133">
        <f t="shared" si="175"/>
        <v>2.1</v>
      </c>
      <c r="M1367" s="133">
        <f t="shared" si="176"/>
        <v>63</v>
      </c>
    </row>
    <row r="1368" spans="1:13">
      <c r="A1368" s="143">
        <v>6</v>
      </c>
      <c r="B1368" s="137" t="s">
        <v>272</v>
      </c>
      <c r="C1368" s="145"/>
      <c r="D1368" s="231">
        <v>30</v>
      </c>
      <c r="E1368" s="220">
        <v>1</v>
      </c>
      <c r="F1368" s="146"/>
      <c r="G1368" s="133">
        <f t="shared" si="172"/>
        <v>1</v>
      </c>
      <c r="H1368" s="147">
        <v>0</v>
      </c>
      <c r="I1368" s="145">
        <f t="shared" si="173"/>
        <v>1</v>
      </c>
      <c r="J1368" s="147">
        <v>0.05</v>
      </c>
      <c r="K1368" s="133">
        <f t="shared" si="174"/>
        <v>0.05</v>
      </c>
      <c r="L1368" s="133">
        <f t="shared" si="175"/>
        <v>1.05</v>
      </c>
      <c r="M1368" s="133">
        <f t="shared" si="176"/>
        <v>31.5</v>
      </c>
    </row>
    <row r="1369" spans="1:13">
      <c r="A1369" s="143"/>
      <c r="B1369" s="137"/>
      <c r="C1369" s="145"/>
      <c r="D1369" s="145"/>
      <c r="E1369" s="145"/>
      <c r="F1369" s="146"/>
      <c r="G1369" s="133"/>
      <c r="H1369" s="147"/>
      <c r="I1369" s="145"/>
      <c r="J1369" s="147"/>
      <c r="K1369" s="133"/>
      <c r="L1369" s="133"/>
      <c r="M1369" s="133"/>
    </row>
    <row r="1370" spans="1:13" ht="15">
      <c r="A1370" s="143"/>
      <c r="B1370" s="72" t="s">
        <v>67</v>
      </c>
      <c r="C1370" s="145"/>
      <c r="D1370" s="145"/>
      <c r="E1370" s="145"/>
      <c r="F1370" s="146"/>
      <c r="G1370" s="145"/>
      <c r="H1370" s="147"/>
      <c r="I1370" s="145"/>
      <c r="J1370" s="147"/>
      <c r="K1370" s="145"/>
      <c r="L1370" s="145"/>
      <c r="M1370" s="133">
        <f>SUM(M1363:M1369)</f>
        <v>1975.2442500000002</v>
      </c>
    </row>
    <row r="1371" spans="1:13">
      <c r="A1371" s="143">
        <v>2</v>
      </c>
      <c r="B1371" s="145" t="s">
        <v>68</v>
      </c>
      <c r="C1371" s="145"/>
      <c r="D1371" s="145"/>
      <c r="E1371" s="145"/>
      <c r="F1371" s="146"/>
      <c r="G1371" s="145"/>
      <c r="H1371" s="147"/>
      <c r="I1371" s="145"/>
      <c r="J1371" s="147">
        <v>0.02</v>
      </c>
      <c r="K1371" s="145"/>
      <c r="L1371" s="145"/>
      <c r="M1371" s="133">
        <f>M1370*J1371</f>
        <v>39.504885000000002</v>
      </c>
    </row>
    <row r="1372" spans="1:13">
      <c r="A1372" s="143"/>
      <c r="B1372" s="145"/>
      <c r="C1372" s="145"/>
      <c r="D1372" s="145"/>
      <c r="E1372" s="145"/>
      <c r="F1372" s="146"/>
      <c r="G1372" s="145"/>
      <c r="H1372" s="147"/>
      <c r="I1372" s="145"/>
      <c r="J1372" s="147"/>
      <c r="K1372" s="145"/>
      <c r="L1372" s="145"/>
      <c r="M1372" s="133">
        <f>SUM(M1370:M1371)</f>
        <v>2014.7491350000003</v>
      </c>
    </row>
    <row r="1373" spans="1:13" ht="15">
      <c r="A1373" s="143"/>
      <c r="B1373" s="72" t="s">
        <v>196</v>
      </c>
      <c r="C1373" s="145"/>
      <c r="D1373" s="145"/>
      <c r="E1373" s="145"/>
      <c r="F1373" s="146"/>
      <c r="G1373" s="145"/>
      <c r="H1373" s="147"/>
      <c r="I1373" s="145"/>
      <c r="J1373" s="147"/>
      <c r="K1373" s="145"/>
      <c r="L1373" s="145"/>
      <c r="M1373" s="133"/>
    </row>
    <row r="1374" spans="1:13">
      <c r="A1374" s="206">
        <v>3</v>
      </c>
      <c r="B1374" s="224" t="s">
        <v>273</v>
      </c>
      <c r="C1374" s="206" t="s">
        <v>257</v>
      </c>
      <c r="D1374" s="184">
        <v>1.5</v>
      </c>
      <c r="E1374" s="225">
        <v>579</v>
      </c>
      <c r="F1374" s="124"/>
      <c r="G1374" s="126">
        <f>SUM(E1374-(E1374*F1374))</f>
        <v>579</v>
      </c>
      <c r="H1374" s="125"/>
      <c r="I1374" s="123"/>
      <c r="J1374" s="125"/>
      <c r="K1374" s="126">
        <f>SUM(G1374+I1374)*J1374</f>
        <v>0</v>
      </c>
      <c r="L1374" s="126">
        <f>G1374+I1374+K1374</f>
        <v>579</v>
      </c>
      <c r="M1374" s="126">
        <f>(D1374*L1374)</f>
        <v>868.5</v>
      </c>
    </row>
    <row r="1375" spans="1:13">
      <c r="A1375" s="206">
        <v>4</v>
      </c>
      <c r="B1375" s="224" t="s">
        <v>168</v>
      </c>
      <c r="C1375" s="206" t="s">
        <v>257</v>
      </c>
      <c r="D1375" s="184">
        <v>1.5</v>
      </c>
      <c r="E1375" s="225">
        <v>523</v>
      </c>
      <c r="F1375" s="124"/>
      <c r="G1375" s="126">
        <f>SUM(E1375-(E1375*F1375))</f>
        <v>523</v>
      </c>
      <c r="H1375" s="125"/>
      <c r="I1375" s="123"/>
      <c r="J1375" s="125"/>
      <c r="K1375" s="126">
        <f>SUM(G1375+I1375)*J1375</f>
        <v>0</v>
      </c>
      <c r="L1375" s="126">
        <f>G1375+I1375+K1375</f>
        <v>523</v>
      </c>
      <c r="M1375" s="126">
        <f>(D1375*L1375)</f>
        <v>784.5</v>
      </c>
    </row>
    <row r="1376" spans="1:13">
      <c r="A1376" s="206">
        <v>5</v>
      </c>
      <c r="B1376" s="224" t="s">
        <v>274</v>
      </c>
      <c r="C1376" s="206" t="s">
        <v>257</v>
      </c>
      <c r="D1376" s="184">
        <v>1</v>
      </c>
      <c r="E1376" s="225">
        <v>579</v>
      </c>
      <c r="F1376" s="124"/>
      <c r="G1376" s="126">
        <f>SUM(E1376-(E1376*F1376))</f>
        <v>579</v>
      </c>
      <c r="H1376" s="125"/>
      <c r="I1376" s="123"/>
      <c r="J1376" s="125"/>
      <c r="K1376" s="126">
        <f>SUM(G1376+I1376)*J1376</f>
        <v>0</v>
      </c>
      <c r="L1376" s="126">
        <f>G1376+I1376+K1376</f>
        <v>579</v>
      </c>
      <c r="M1376" s="126">
        <f>(D1376*L1376)</f>
        <v>579</v>
      </c>
    </row>
    <row r="1377" spans="1:13">
      <c r="A1377" s="143"/>
      <c r="B1377" s="145"/>
      <c r="C1377" s="145"/>
      <c r="D1377" s="145"/>
      <c r="E1377" s="145"/>
      <c r="F1377" s="146"/>
      <c r="G1377" s="145"/>
      <c r="H1377" s="154"/>
      <c r="I1377" s="133"/>
      <c r="J1377" s="147"/>
      <c r="K1377" s="145"/>
      <c r="L1377" s="133"/>
      <c r="M1377" s="133">
        <f>SUM(M1372:M1376)</f>
        <v>4246.749135</v>
      </c>
    </row>
    <row r="1378" spans="1:13">
      <c r="A1378" s="143"/>
      <c r="B1378" s="145"/>
      <c r="C1378" s="145"/>
      <c r="D1378" s="145"/>
      <c r="E1378" s="145"/>
      <c r="F1378" s="146"/>
      <c r="G1378" s="145"/>
      <c r="H1378" s="154"/>
      <c r="I1378" s="133"/>
      <c r="J1378" s="147"/>
      <c r="K1378" s="145"/>
      <c r="L1378" s="133"/>
      <c r="M1378" s="133"/>
    </row>
    <row r="1379" spans="1:13">
      <c r="A1379" s="206">
        <v>6</v>
      </c>
      <c r="B1379" s="123" t="s">
        <v>74</v>
      </c>
      <c r="C1379" s="206"/>
      <c r="D1379" s="123"/>
      <c r="E1379" s="206"/>
      <c r="F1379" s="123"/>
      <c r="G1379" s="206"/>
      <c r="H1379" s="123"/>
      <c r="I1379" s="206"/>
      <c r="J1379" s="135">
        <v>0.01</v>
      </c>
      <c r="K1379" s="206"/>
      <c r="L1379" s="123"/>
      <c r="M1379" s="225">
        <f>M1377*J1379</f>
        <v>42.467491350000003</v>
      </c>
    </row>
    <row r="1380" spans="1:13">
      <c r="A1380" s="206"/>
      <c r="B1380" s="123"/>
      <c r="C1380" s="206"/>
      <c r="D1380" s="123"/>
      <c r="E1380" s="206"/>
      <c r="F1380" s="123"/>
      <c r="G1380" s="206"/>
      <c r="H1380" s="123"/>
      <c r="I1380" s="206"/>
      <c r="J1380" s="135"/>
      <c r="K1380" s="206"/>
      <c r="L1380" s="123"/>
      <c r="M1380" s="225">
        <f>M1379+M1377</f>
        <v>4289.2166263500003</v>
      </c>
    </row>
    <row r="1381" spans="1:13">
      <c r="A1381" s="206">
        <v>7</v>
      </c>
      <c r="B1381" s="123" t="s">
        <v>75</v>
      </c>
      <c r="C1381" s="206"/>
      <c r="D1381" s="123"/>
      <c r="E1381" s="206"/>
      <c r="F1381" s="123"/>
      <c r="G1381" s="206"/>
      <c r="H1381" s="123"/>
      <c r="I1381" s="206"/>
      <c r="J1381" s="135">
        <v>0.15</v>
      </c>
      <c r="K1381" s="206"/>
      <c r="L1381" s="123"/>
      <c r="M1381" s="225">
        <f>J1381*M1380</f>
        <v>643.3824939525</v>
      </c>
    </row>
    <row r="1382" spans="1:13">
      <c r="A1382" s="206"/>
      <c r="B1382" s="123"/>
      <c r="C1382" s="206"/>
      <c r="D1382" s="123"/>
      <c r="E1382" s="206"/>
      <c r="F1382" s="123"/>
      <c r="G1382" s="206"/>
      <c r="H1382" s="123"/>
      <c r="I1382" s="206"/>
      <c r="J1382" s="135"/>
      <c r="K1382" s="206"/>
      <c r="L1382" s="123"/>
      <c r="M1382" s="225">
        <f>M1381+M1380</f>
        <v>4932.5991203025005</v>
      </c>
    </row>
    <row r="1383" spans="1:13">
      <c r="A1383" s="121">
        <v>8</v>
      </c>
      <c r="B1383" s="123" t="s">
        <v>76</v>
      </c>
      <c r="C1383" s="123"/>
      <c r="D1383" s="123"/>
      <c r="E1383" s="126"/>
      <c r="F1383" s="134"/>
      <c r="G1383" s="126"/>
      <c r="H1383" s="134"/>
      <c r="I1383" s="126"/>
      <c r="J1383" s="135">
        <v>0.01</v>
      </c>
      <c r="K1383" s="126"/>
      <c r="L1383" s="126"/>
      <c r="M1383" s="126">
        <f>M1382*J1383</f>
        <v>49.325991203025005</v>
      </c>
    </row>
    <row r="1384" spans="1:13">
      <c r="A1384" s="121"/>
      <c r="B1384" s="123"/>
      <c r="C1384" s="123"/>
      <c r="D1384" s="123"/>
      <c r="E1384" s="126"/>
      <c r="F1384" s="134"/>
      <c r="G1384" s="126"/>
      <c r="H1384" s="134"/>
      <c r="I1384" s="126"/>
      <c r="J1384" s="135"/>
      <c r="K1384" s="126"/>
      <c r="L1384" s="126"/>
      <c r="M1384" s="126">
        <f>SUM(M1382:M1383)</f>
        <v>4981.9251115055258</v>
      </c>
    </row>
    <row r="1385" spans="1:13">
      <c r="A1385" s="206">
        <v>9</v>
      </c>
      <c r="B1385" s="123" t="s">
        <v>387</v>
      </c>
      <c r="C1385" s="123"/>
      <c r="D1385" s="123"/>
      <c r="E1385" s="123"/>
      <c r="F1385" s="124"/>
      <c r="G1385" s="123"/>
      <c r="H1385" s="125"/>
      <c r="I1385" s="123"/>
      <c r="J1385" s="136">
        <v>0.06</v>
      </c>
      <c r="K1385" s="206"/>
      <c r="L1385" s="123"/>
      <c r="M1385" s="225">
        <f>M1384*J1385</f>
        <v>298.91550669033154</v>
      </c>
    </row>
    <row r="1386" spans="1:13">
      <c r="A1386" s="143"/>
      <c r="B1386" s="145"/>
      <c r="C1386" s="146"/>
      <c r="D1386" s="146"/>
      <c r="E1386" s="146"/>
      <c r="F1386" s="146"/>
      <c r="G1386" s="146"/>
      <c r="H1386" s="146"/>
      <c r="I1386" s="146"/>
      <c r="J1386" s="147"/>
      <c r="K1386" s="146"/>
      <c r="L1386" s="146"/>
      <c r="M1386" s="133">
        <f>M1385+M1384</f>
        <v>5280.8406181958571</v>
      </c>
    </row>
    <row r="1387" spans="1:13">
      <c r="A1387" s="143"/>
      <c r="B1387" s="145"/>
      <c r="C1387" s="146"/>
      <c r="D1387" s="146"/>
      <c r="E1387" s="146"/>
      <c r="F1387" s="146"/>
      <c r="G1387" s="146"/>
      <c r="H1387" s="146"/>
      <c r="I1387" s="146"/>
      <c r="J1387" s="147"/>
      <c r="K1387" s="146"/>
      <c r="L1387" s="146"/>
      <c r="M1387" s="133"/>
    </row>
    <row r="1388" spans="1:13">
      <c r="A1388" s="143"/>
      <c r="B1388" s="145" t="s">
        <v>275</v>
      </c>
      <c r="C1388" s="146"/>
      <c r="D1388" s="146"/>
      <c r="E1388" s="146"/>
      <c r="F1388" s="146"/>
      <c r="G1388" s="146"/>
      <c r="H1388" s="146"/>
      <c r="I1388" s="146"/>
      <c r="J1388" s="147"/>
      <c r="K1388" s="146"/>
      <c r="L1388" s="146"/>
      <c r="M1388" s="133">
        <f>M1386</f>
        <v>5280.8406181958571</v>
      </c>
    </row>
    <row r="1389" spans="1:13">
      <c r="A1389" s="143"/>
      <c r="B1389" s="145" t="s">
        <v>276</v>
      </c>
      <c r="C1389" s="145"/>
      <c r="D1389" s="145"/>
      <c r="E1389" s="145"/>
      <c r="F1389" s="146"/>
      <c r="G1389" s="145"/>
      <c r="H1389" s="147"/>
      <c r="I1389" s="145"/>
      <c r="J1389" s="147"/>
      <c r="K1389" s="145"/>
      <c r="L1389" s="145"/>
      <c r="M1389" s="133">
        <f>ROUND(M1388/50,0)</f>
        <v>106</v>
      </c>
    </row>
    <row r="1390" spans="1:13">
      <c r="A1390" s="143"/>
      <c r="B1390" s="145"/>
      <c r="C1390" s="145"/>
      <c r="D1390" s="145"/>
      <c r="E1390" s="145"/>
      <c r="F1390" s="146"/>
      <c r="G1390" s="145"/>
      <c r="H1390" s="147"/>
      <c r="I1390" s="145"/>
      <c r="J1390" s="147"/>
      <c r="K1390" s="145"/>
      <c r="L1390" s="145"/>
      <c r="M1390" s="133"/>
    </row>
    <row r="1391" spans="1:13" ht="85.5">
      <c r="A1391" s="120"/>
      <c r="B1391" s="230" t="s">
        <v>28</v>
      </c>
      <c r="C1391" s="120"/>
      <c r="D1391" s="120"/>
      <c r="E1391" s="120"/>
      <c r="F1391" s="120"/>
      <c r="G1391" s="120"/>
      <c r="H1391" s="120"/>
      <c r="I1391" s="120"/>
      <c r="J1391" s="120"/>
      <c r="K1391" s="120"/>
      <c r="L1391" s="120"/>
      <c r="M1391" s="120"/>
    </row>
    <row r="1392" spans="1:13" ht="15">
      <c r="A1392" s="120"/>
      <c r="B1392" s="222"/>
      <c r="C1392" s="120"/>
      <c r="D1392" s="120"/>
      <c r="E1392" s="120"/>
      <c r="F1392" s="120"/>
      <c r="G1392" s="120"/>
      <c r="H1392" s="120"/>
      <c r="I1392" s="120"/>
      <c r="J1392" s="120"/>
      <c r="K1392" s="120"/>
      <c r="L1392" s="120"/>
      <c r="M1392" s="120"/>
    </row>
    <row r="1393" spans="1:13" ht="28.5">
      <c r="A1393" s="158"/>
      <c r="B1393" s="222" t="s">
        <v>277</v>
      </c>
      <c r="C1393" s="137"/>
      <c r="D1393" s="137"/>
      <c r="E1393" s="137"/>
      <c r="F1393" s="137"/>
      <c r="G1393" s="137"/>
      <c r="H1393" s="137"/>
      <c r="I1393" s="137"/>
      <c r="J1393" s="147"/>
      <c r="K1393" s="137"/>
      <c r="L1393" s="137"/>
      <c r="M1393" s="137"/>
    </row>
    <row r="1394" spans="1:13" ht="30">
      <c r="A1394" s="148" t="s">
        <v>153</v>
      </c>
      <c r="B1394" s="148" t="s">
        <v>48</v>
      </c>
      <c r="C1394" s="148" t="s">
        <v>49</v>
      </c>
      <c r="D1394" s="148" t="s">
        <v>50</v>
      </c>
      <c r="E1394" s="148" t="s">
        <v>51</v>
      </c>
      <c r="F1394" s="211" t="s">
        <v>52</v>
      </c>
      <c r="G1394" s="148" t="s">
        <v>53</v>
      </c>
      <c r="H1394" s="212" t="s">
        <v>54</v>
      </c>
      <c r="I1394" s="148" t="s">
        <v>55</v>
      </c>
      <c r="J1394" s="212" t="s">
        <v>56</v>
      </c>
      <c r="K1394" s="148" t="s">
        <v>57</v>
      </c>
      <c r="L1394" s="148" t="s">
        <v>58</v>
      </c>
      <c r="M1394" s="213" t="s">
        <v>59</v>
      </c>
    </row>
    <row r="1395" spans="1:13">
      <c r="A1395" s="143">
        <v>1</v>
      </c>
      <c r="B1395" s="137" t="s">
        <v>278</v>
      </c>
      <c r="C1395" s="145"/>
      <c r="D1395" s="231">
        <v>52.5</v>
      </c>
      <c r="E1395" s="133">
        <v>27.76</v>
      </c>
      <c r="F1395" s="146">
        <v>0</v>
      </c>
      <c r="G1395" s="133">
        <f>E1395-(E1395*F1395)</f>
        <v>27.76</v>
      </c>
      <c r="H1395" s="147">
        <v>0</v>
      </c>
      <c r="I1395" s="145">
        <f>G1395+(G1395*H1395)</f>
        <v>27.76</v>
      </c>
      <c r="J1395" s="147">
        <v>0.05</v>
      </c>
      <c r="K1395" s="133">
        <f>SUM(I1395)*J1395</f>
        <v>1.3880000000000001</v>
      </c>
      <c r="L1395" s="133">
        <f>K1395+I1395</f>
        <v>29.148000000000003</v>
      </c>
      <c r="M1395" s="133">
        <f>L1395*D1395</f>
        <v>1530.2700000000002</v>
      </c>
    </row>
    <row r="1396" spans="1:13">
      <c r="A1396" s="143"/>
      <c r="B1396" s="137"/>
      <c r="C1396" s="145"/>
      <c r="D1396" s="145"/>
      <c r="E1396" s="145"/>
      <c r="F1396" s="146"/>
      <c r="G1396" s="133"/>
      <c r="H1396" s="147"/>
      <c r="I1396" s="145"/>
      <c r="J1396" s="147"/>
      <c r="K1396" s="133"/>
      <c r="L1396" s="133"/>
      <c r="M1396" s="133"/>
    </row>
    <row r="1397" spans="1:13" ht="15">
      <c r="A1397" s="143"/>
      <c r="B1397" s="72" t="s">
        <v>67</v>
      </c>
      <c r="C1397" s="145"/>
      <c r="D1397" s="145"/>
      <c r="E1397" s="145"/>
      <c r="F1397" s="146"/>
      <c r="G1397" s="145"/>
      <c r="H1397" s="147"/>
      <c r="I1397" s="145"/>
      <c r="J1397" s="147"/>
      <c r="K1397" s="145"/>
      <c r="L1397" s="145"/>
      <c r="M1397" s="133">
        <f>SUM(M1395:M1396)</f>
        <v>1530.2700000000002</v>
      </c>
    </row>
    <row r="1398" spans="1:13">
      <c r="A1398" s="143">
        <v>2</v>
      </c>
      <c r="B1398" s="145" t="s">
        <v>68</v>
      </c>
      <c r="C1398" s="145"/>
      <c r="D1398" s="145"/>
      <c r="E1398" s="145"/>
      <c r="F1398" s="146"/>
      <c r="G1398" s="145"/>
      <c r="H1398" s="147"/>
      <c r="I1398" s="145"/>
      <c r="J1398" s="147">
        <v>0.02</v>
      </c>
      <c r="K1398" s="145"/>
      <c r="L1398" s="145"/>
      <c r="M1398" s="133">
        <f>M1397*J1398</f>
        <v>30.605400000000003</v>
      </c>
    </row>
    <row r="1399" spans="1:13">
      <c r="A1399" s="143"/>
      <c r="B1399" s="145"/>
      <c r="C1399" s="145"/>
      <c r="D1399" s="145"/>
      <c r="E1399" s="145"/>
      <c r="F1399" s="146"/>
      <c r="G1399" s="145"/>
      <c r="H1399" s="147"/>
      <c r="I1399" s="145"/>
      <c r="J1399" s="147"/>
      <c r="K1399" s="145"/>
      <c r="L1399" s="145"/>
      <c r="M1399" s="133">
        <f>SUM(M1397:M1398)</f>
        <v>1560.8754000000001</v>
      </c>
    </row>
    <row r="1400" spans="1:13" ht="15">
      <c r="A1400" s="143"/>
      <c r="B1400" s="72" t="s">
        <v>196</v>
      </c>
      <c r="C1400" s="145"/>
      <c r="D1400" s="145"/>
      <c r="E1400" s="145"/>
      <c r="F1400" s="146"/>
      <c r="G1400" s="145"/>
      <c r="H1400" s="147"/>
      <c r="I1400" s="145"/>
      <c r="J1400" s="147"/>
      <c r="K1400" s="145"/>
      <c r="L1400" s="145"/>
      <c r="M1400" s="133"/>
    </row>
    <row r="1401" spans="1:13">
      <c r="A1401" s="206">
        <v>3</v>
      </c>
      <c r="B1401" s="224" t="s">
        <v>273</v>
      </c>
      <c r="C1401" s="206" t="s">
        <v>257</v>
      </c>
      <c r="D1401" s="184">
        <v>1.5</v>
      </c>
      <c r="E1401" s="225">
        <v>579</v>
      </c>
      <c r="F1401" s="124"/>
      <c r="G1401" s="126">
        <f>SUM(E1401-(E1401*F1401))</f>
        <v>579</v>
      </c>
      <c r="H1401" s="125"/>
      <c r="I1401" s="123"/>
      <c r="J1401" s="125"/>
      <c r="K1401" s="126">
        <f>SUM(G1401+I1401)*J1401</f>
        <v>0</v>
      </c>
      <c r="L1401" s="126">
        <f>G1401+I1401+K1401</f>
        <v>579</v>
      </c>
      <c r="M1401" s="126">
        <f>(D1401*L1401)</f>
        <v>868.5</v>
      </c>
    </row>
    <row r="1402" spans="1:13">
      <c r="A1402" s="206">
        <v>4</v>
      </c>
      <c r="B1402" s="224" t="s">
        <v>168</v>
      </c>
      <c r="C1402" s="206" t="s">
        <v>257</v>
      </c>
      <c r="D1402" s="184">
        <v>2</v>
      </c>
      <c r="E1402" s="225">
        <v>523</v>
      </c>
      <c r="F1402" s="124"/>
      <c r="G1402" s="126">
        <f>SUM(E1402-(E1402*F1402))</f>
        <v>523</v>
      </c>
      <c r="H1402" s="125"/>
      <c r="I1402" s="123"/>
      <c r="J1402" s="125"/>
      <c r="K1402" s="126">
        <f>SUM(G1402+I1402)*J1402</f>
        <v>0</v>
      </c>
      <c r="L1402" s="126">
        <f>G1402+I1402+K1402</f>
        <v>523</v>
      </c>
      <c r="M1402" s="126">
        <f>(D1402*L1402)</f>
        <v>1046</v>
      </c>
    </row>
    <row r="1403" spans="1:13">
      <c r="A1403" s="143"/>
      <c r="B1403" s="145"/>
      <c r="C1403" s="145"/>
      <c r="D1403" s="145"/>
      <c r="E1403" s="145"/>
      <c r="F1403" s="146"/>
      <c r="G1403" s="145"/>
      <c r="H1403" s="154"/>
      <c r="I1403" s="133"/>
      <c r="J1403" s="147"/>
      <c r="K1403" s="145"/>
      <c r="L1403" s="133"/>
      <c r="M1403" s="133">
        <f>SUM(M1399:M1402)</f>
        <v>3475.3753999999999</v>
      </c>
    </row>
    <row r="1404" spans="1:13">
      <c r="A1404" s="143"/>
      <c r="B1404" s="145"/>
      <c r="C1404" s="145"/>
      <c r="D1404" s="145"/>
      <c r="E1404" s="145"/>
      <c r="F1404" s="146"/>
      <c r="G1404" s="145"/>
      <c r="H1404" s="154"/>
      <c r="I1404" s="133"/>
      <c r="J1404" s="147"/>
      <c r="K1404" s="145"/>
      <c r="L1404" s="133"/>
      <c r="M1404" s="133"/>
    </row>
    <row r="1405" spans="1:13">
      <c r="A1405" s="206">
        <v>6</v>
      </c>
      <c r="B1405" s="123" t="s">
        <v>74</v>
      </c>
      <c r="C1405" s="206"/>
      <c r="D1405" s="123"/>
      <c r="E1405" s="206"/>
      <c r="F1405" s="123"/>
      <c r="G1405" s="206"/>
      <c r="H1405" s="123"/>
      <c r="I1405" s="206"/>
      <c r="J1405" s="135">
        <v>0.01</v>
      </c>
      <c r="K1405" s="206"/>
      <c r="L1405" s="123"/>
      <c r="M1405" s="225">
        <f>M1403*J1405</f>
        <v>34.753754000000001</v>
      </c>
    </row>
    <row r="1406" spans="1:13">
      <c r="A1406" s="206"/>
      <c r="B1406" s="123"/>
      <c r="C1406" s="206"/>
      <c r="D1406" s="123"/>
      <c r="E1406" s="206"/>
      <c r="F1406" s="123"/>
      <c r="G1406" s="206"/>
      <c r="H1406" s="123"/>
      <c r="I1406" s="206"/>
      <c r="J1406" s="135"/>
      <c r="K1406" s="206"/>
      <c r="L1406" s="123"/>
      <c r="M1406" s="225">
        <f>M1405+M1403</f>
        <v>3510.1291539999997</v>
      </c>
    </row>
    <row r="1407" spans="1:13">
      <c r="A1407" s="206">
        <v>7</v>
      </c>
      <c r="B1407" s="123" t="s">
        <v>75</v>
      </c>
      <c r="C1407" s="206"/>
      <c r="D1407" s="123"/>
      <c r="E1407" s="206"/>
      <c r="F1407" s="123"/>
      <c r="G1407" s="206"/>
      <c r="H1407" s="123"/>
      <c r="I1407" s="206"/>
      <c r="J1407" s="135">
        <v>0.15</v>
      </c>
      <c r="K1407" s="206"/>
      <c r="L1407" s="123"/>
      <c r="M1407" s="225">
        <f>J1407*M1406</f>
        <v>526.51937309999994</v>
      </c>
    </row>
    <row r="1408" spans="1:13">
      <c r="A1408" s="206"/>
      <c r="B1408" s="123"/>
      <c r="C1408" s="206"/>
      <c r="D1408" s="123"/>
      <c r="E1408" s="206"/>
      <c r="F1408" s="123"/>
      <c r="G1408" s="206"/>
      <c r="H1408" s="123"/>
      <c r="I1408" s="206"/>
      <c r="J1408" s="135"/>
      <c r="K1408" s="206"/>
      <c r="L1408" s="123"/>
      <c r="M1408" s="225">
        <f>M1407+M1406</f>
        <v>4036.6485270999997</v>
      </c>
    </row>
    <row r="1409" spans="1:13">
      <c r="A1409" s="121">
        <v>8</v>
      </c>
      <c r="B1409" s="123" t="s">
        <v>76</v>
      </c>
      <c r="C1409" s="123"/>
      <c r="D1409" s="123"/>
      <c r="E1409" s="126"/>
      <c r="F1409" s="134"/>
      <c r="G1409" s="126"/>
      <c r="H1409" s="134"/>
      <c r="I1409" s="126"/>
      <c r="J1409" s="135">
        <v>0.01</v>
      </c>
      <c r="K1409" s="126"/>
      <c r="L1409" s="126"/>
      <c r="M1409" s="126">
        <f>M1408*J1409</f>
        <v>40.366485270999995</v>
      </c>
    </row>
    <row r="1410" spans="1:13">
      <c r="A1410" s="121"/>
      <c r="B1410" s="123"/>
      <c r="C1410" s="123"/>
      <c r="D1410" s="123"/>
      <c r="E1410" s="126"/>
      <c r="F1410" s="134"/>
      <c r="G1410" s="126"/>
      <c r="H1410" s="134"/>
      <c r="I1410" s="126"/>
      <c r="J1410" s="135"/>
      <c r="K1410" s="126"/>
      <c r="L1410" s="126"/>
      <c r="M1410" s="126">
        <f>SUM(M1408:M1409)</f>
        <v>4077.0150123709996</v>
      </c>
    </row>
    <row r="1411" spans="1:13">
      <c r="A1411" s="206">
        <v>9</v>
      </c>
      <c r="B1411" s="123" t="s">
        <v>77</v>
      </c>
      <c r="C1411" s="206"/>
      <c r="D1411" s="123"/>
      <c r="E1411" s="206"/>
      <c r="F1411" s="123"/>
      <c r="G1411" s="206"/>
      <c r="H1411" s="123"/>
      <c r="I1411" s="206"/>
      <c r="J1411" s="136">
        <v>5.8000000000000003E-2</v>
      </c>
      <c r="K1411" s="206"/>
      <c r="L1411" s="123"/>
      <c r="M1411" s="225">
        <f>M1410*J1411</f>
        <v>236.46687071751799</v>
      </c>
    </row>
    <row r="1412" spans="1:13">
      <c r="A1412" s="143"/>
      <c r="B1412" s="145"/>
      <c r="C1412" s="146"/>
      <c r="D1412" s="146"/>
      <c r="E1412" s="146"/>
      <c r="F1412" s="146"/>
      <c r="G1412" s="146"/>
      <c r="H1412" s="146"/>
      <c r="I1412" s="146"/>
      <c r="J1412" s="147"/>
      <c r="K1412" s="146"/>
      <c r="L1412" s="146"/>
      <c r="M1412" s="133">
        <f>M1411+M1410</f>
        <v>4313.4818830885179</v>
      </c>
    </row>
    <row r="1413" spans="1:13">
      <c r="A1413" s="143"/>
      <c r="B1413" s="145"/>
      <c r="C1413" s="146"/>
      <c r="D1413" s="146"/>
      <c r="E1413" s="146"/>
      <c r="F1413" s="146"/>
      <c r="G1413" s="146"/>
      <c r="H1413" s="146"/>
      <c r="I1413" s="146"/>
      <c r="J1413" s="147"/>
      <c r="K1413" s="146"/>
      <c r="L1413" s="146"/>
      <c r="M1413" s="133"/>
    </row>
    <row r="1414" spans="1:13">
      <c r="A1414" s="143"/>
      <c r="B1414" s="123" t="s">
        <v>387</v>
      </c>
      <c r="C1414" s="123"/>
      <c r="D1414" s="123"/>
      <c r="E1414" s="123"/>
      <c r="F1414" s="124"/>
      <c r="G1414" s="123"/>
      <c r="H1414" s="125"/>
      <c r="I1414" s="123"/>
      <c r="J1414" s="136">
        <v>0.06</v>
      </c>
      <c r="K1414" s="146"/>
      <c r="L1414" s="146"/>
      <c r="M1414" s="133">
        <f>M1412</f>
        <v>4313.4818830885179</v>
      </c>
    </row>
    <row r="1415" spans="1:13">
      <c r="A1415" s="143"/>
      <c r="B1415" s="145" t="s">
        <v>276</v>
      </c>
      <c r="C1415" s="145"/>
      <c r="D1415" s="145"/>
      <c r="E1415" s="145"/>
      <c r="F1415" s="146"/>
      <c r="G1415" s="145"/>
      <c r="H1415" s="147"/>
      <c r="I1415" s="145"/>
      <c r="J1415" s="147"/>
      <c r="K1415" s="145"/>
      <c r="L1415" s="145"/>
      <c r="M1415" s="133">
        <f>ROUND(M1414/50,0)</f>
        <v>86</v>
      </c>
    </row>
    <row r="1416" spans="1:13">
      <c r="A1416" s="143"/>
      <c r="B1416" s="145"/>
      <c r="C1416" s="145"/>
      <c r="D1416" s="145"/>
      <c r="E1416" s="145"/>
      <c r="F1416" s="146"/>
      <c r="G1416" s="145"/>
      <c r="H1416" s="147"/>
      <c r="I1416" s="145"/>
      <c r="J1416" s="147"/>
      <c r="K1416" s="145"/>
      <c r="L1416" s="145"/>
      <c r="M1416" s="133"/>
    </row>
    <row r="1418" spans="1:13" ht="71.25">
      <c r="A1418" s="118"/>
      <c r="B1418" s="232" t="s">
        <v>279</v>
      </c>
      <c r="C1418" s="233"/>
      <c r="D1418" s="233"/>
      <c r="E1418" s="233"/>
      <c r="F1418" s="233"/>
      <c r="G1418" s="233"/>
      <c r="H1418" s="233"/>
      <c r="I1418" s="233"/>
      <c r="J1418" s="233"/>
      <c r="K1418" s="233"/>
      <c r="L1418" s="233"/>
      <c r="M1418" s="233"/>
    </row>
    <row r="1419" spans="1:13" ht="30">
      <c r="A1419" s="128" t="s">
        <v>153</v>
      </c>
      <c r="B1419" s="148" t="s">
        <v>48</v>
      </c>
      <c r="C1419" s="148" t="s">
        <v>49</v>
      </c>
      <c r="D1419" s="148" t="s">
        <v>50</v>
      </c>
      <c r="E1419" s="148" t="s">
        <v>51</v>
      </c>
      <c r="F1419" s="211" t="s">
        <v>52</v>
      </c>
      <c r="G1419" s="148" t="s">
        <v>53</v>
      </c>
      <c r="H1419" s="212" t="s">
        <v>54</v>
      </c>
      <c r="I1419" s="148" t="s">
        <v>55</v>
      </c>
      <c r="J1419" s="212" t="s">
        <v>56</v>
      </c>
      <c r="K1419" s="148" t="s">
        <v>57</v>
      </c>
      <c r="L1419" s="148" t="s">
        <v>58</v>
      </c>
      <c r="M1419" s="213" t="s">
        <v>59</v>
      </c>
    </row>
    <row r="1420" spans="1:13" ht="42.75">
      <c r="A1420" s="207">
        <v>1</v>
      </c>
      <c r="B1420" s="140" t="s">
        <v>280</v>
      </c>
      <c r="C1420" s="234" t="s">
        <v>4</v>
      </c>
      <c r="D1420" s="235">
        <v>1</v>
      </c>
      <c r="E1420" s="235">
        <v>1607</v>
      </c>
      <c r="F1420" s="236">
        <v>0.1</v>
      </c>
      <c r="G1420" s="235">
        <f>E1420-(E1420*F1420)</f>
        <v>1446.3</v>
      </c>
      <c r="H1420" s="237"/>
      <c r="I1420" s="235">
        <f>G1420+(G1420*H1420)</f>
        <v>1446.3</v>
      </c>
      <c r="J1420" s="237">
        <v>0.14499999999999999</v>
      </c>
      <c r="K1420" s="238">
        <f>SUM(I1420)*J1420</f>
        <v>209.71349999999998</v>
      </c>
      <c r="L1420" s="235">
        <f>K1420+I1420</f>
        <v>1656.0135</v>
      </c>
      <c r="M1420" s="238">
        <f>L1420*D1420</f>
        <v>1656.0135</v>
      </c>
    </row>
    <row r="1421" spans="1:13">
      <c r="A1421" s="207"/>
      <c r="B1421" s="239"/>
      <c r="C1421" s="239"/>
      <c r="D1421" s="239"/>
      <c r="E1421" s="239"/>
      <c r="F1421" s="236"/>
      <c r="G1421" s="239"/>
      <c r="H1421" s="240"/>
      <c r="I1421" s="239"/>
      <c r="J1421" s="240"/>
      <c r="K1421" s="239"/>
      <c r="L1421" s="239"/>
      <c r="M1421" s="241"/>
    </row>
    <row r="1422" spans="1:13" ht="15">
      <c r="A1422" s="207"/>
      <c r="B1422" s="242" t="s">
        <v>67</v>
      </c>
      <c r="C1422" s="239"/>
      <c r="D1422" s="239"/>
      <c r="E1422" s="239"/>
      <c r="F1422" s="236"/>
      <c r="G1422" s="239"/>
      <c r="H1422" s="240"/>
      <c r="I1422" s="239"/>
      <c r="J1422" s="240"/>
      <c r="K1422" s="239"/>
      <c r="L1422" s="239"/>
      <c r="M1422" s="241">
        <f>SUM(M1420:M1421)</f>
        <v>1656.0135</v>
      </c>
    </row>
    <row r="1423" spans="1:13">
      <c r="A1423" s="207">
        <v>2</v>
      </c>
      <c r="B1423" s="239" t="s">
        <v>68</v>
      </c>
      <c r="C1423" s="239"/>
      <c r="D1423" s="239"/>
      <c r="E1423" s="239"/>
      <c r="F1423" s="236"/>
      <c r="G1423" s="239"/>
      <c r="H1423" s="240"/>
      <c r="I1423" s="239"/>
      <c r="J1423" s="240">
        <v>0.02</v>
      </c>
      <c r="K1423" s="239"/>
      <c r="L1423" s="239"/>
      <c r="M1423" s="241">
        <f>M1422*J1423</f>
        <v>33.120269999999998</v>
      </c>
    </row>
    <row r="1424" spans="1:13">
      <c r="A1424" s="207"/>
      <c r="B1424" s="239"/>
      <c r="C1424" s="239"/>
      <c r="D1424" s="239"/>
      <c r="E1424" s="239"/>
      <c r="F1424" s="236"/>
      <c r="G1424" s="239"/>
      <c r="H1424" s="240"/>
      <c r="I1424" s="239"/>
      <c r="J1424" s="240"/>
      <c r="K1424" s="239"/>
      <c r="L1424" s="239"/>
      <c r="M1424" s="241">
        <f>SUM(M1422:M1423)</f>
        <v>1689.1337699999999</v>
      </c>
    </row>
    <row r="1425" spans="1:13" ht="15">
      <c r="A1425" s="206">
        <v>3</v>
      </c>
      <c r="B1425" s="242" t="s">
        <v>196</v>
      </c>
      <c r="C1425" s="239"/>
      <c r="D1425" s="239"/>
      <c r="E1425" s="239"/>
      <c r="F1425" s="236"/>
      <c r="G1425" s="239"/>
      <c r="H1425" s="240"/>
      <c r="I1425" s="239"/>
      <c r="J1425" s="240"/>
      <c r="K1425" s="239"/>
      <c r="L1425" s="239"/>
      <c r="M1425" s="241"/>
    </row>
    <row r="1426" spans="1:13">
      <c r="A1426" s="116"/>
      <c r="B1426" s="144" t="s">
        <v>273</v>
      </c>
      <c r="C1426" s="144" t="s">
        <v>167</v>
      </c>
      <c r="D1426" s="166">
        <v>0.2</v>
      </c>
      <c r="E1426" s="225">
        <v>579</v>
      </c>
      <c r="F1426" s="243"/>
      <c r="G1426" s="244">
        <f>SUM(E1426-(E1426*F1426))</f>
        <v>579</v>
      </c>
      <c r="H1426" s="245"/>
      <c r="I1426" s="246"/>
      <c r="J1426" s="245"/>
      <c r="K1426" s="244"/>
      <c r="L1426" s="244">
        <f>G1426+I1426+K1426</f>
        <v>579</v>
      </c>
      <c r="M1426" s="244">
        <f>(D1426*L1426)</f>
        <v>115.80000000000001</v>
      </c>
    </row>
    <row r="1427" spans="1:13">
      <c r="A1427" s="116"/>
      <c r="B1427" s="144" t="s">
        <v>168</v>
      </c>
      <c r="C1427" s="144" t="s">
        <v>167</v>
      </c>
      <c r="D1427" s="166">
        <v>0.5</v>
      </c>
      <c r="E1427" s="225">
        <v>523</v>
      </c>
      <c r="F1427" s="243"/>
      <c r="G1427" s="244">
        <f>SUM(E1427-(E1427*F1427))</f>
        <v>523</v>
      </c>
      <c r="H1427" s="245"/>
      <c r="I1427" s="246"/>
      <c r="J1427" s="245"/>
      <c r="K1427" s="244"/>
      <c r="L1427" s="244">
        <f>G1427+I1427+K1427</f>
        <v>523</v>
      </c>
      <c r="M1427" s="244">
        <f>(D1427*L1427)</f>
        <v>261.5</v>
      </c>
    </row>
    <row r="1428" spans="1:13">
      <c r="A1428" s="116"/>
      <c r="B1428" s="144" t="s">
        <v>260</v>
      </c>
      <c r="C1428" s="144" t="s">
        <v>167</v>
      </c>
      <c r="D1428" s="166">
        <v>0.1</v>
      </c>
      <c r="E1428" s="247">
        <v>2000</v>
      </c>
      <c r="F1428" s="243"/>
      <c r="G1428" s="244">
        <f>SUM(E1428-(E1428*F1428))</f>
        <v>2000</v>
      </c>
      <c r="H1428" s="245"/>
      <c r="I1428" s="246"/>
      <c r="J1428" s="245"/>
      <c r="K1428" s="244"/>
      <c r="L1428" s="244">
        <f>G1428+I1428+K1428</f>
        <v>2000</v>
      </c>
      <c r="M1428" s="244">
        <f>(D1428*L1428)</f>
        <v>200</v>
      </c>
    </row>
    <row r="1429" spans="1:13">
      <c r="A1429" s="207"/>
      <c r="B1429" s="239"/>
      <c r="C1429" s="239"/>
      <c r="D1429" s="239"/>
      <c r="E1429" s="239"/>
      <c r="F1429" s="236"/>
      <c r="G1429" s="239"/>
      <c r="H1429" s="248"/>
      <c r="I1429" s="241"/>
      <c r="J1429" s="240"/>
      <c r="K1429" s="239"/>
      <c r="L1429" s="241"/>
      <c r="M1429" s="241">
        <f>SUM(M1424:M1427)</f>
        <v>2066.4337699999996</v>
      </c>
    </row>
    <row r="1430" spans="1:13">
      <c r="A1430" s="206">
        <v>4</v>
      </c>
      <c r="B1430" s="246" t="s">
        <v>74</v>
      </c>
      <c r="C1430" s="249"/>
      <c r="D1430" s="246"/>
      <c r="E1430" s="249"/>
      <c r="F1430" s="246"/>
      <c r="G1430" s="249"/>
      <c r="H1430" s="246"/>
      <c r="I1430" s="249"/>
      <c r="J1430" s="250">
        <v>0.01</v>
      </c>
      <c r="K1430" s="249"/>
      <c r="L1430" s="246"/>
      <c r="M1430" s="247">
        <f>M1429*J1430</f>
        <v>20.664337699999997</v>
      </c>
    </row>
    <row r="1431" spans="1:13">
      <c r="A1431" s="206"/>
      <c r="B1431" s="246"/>
      <c r="C1431" s="249"/>
      <c r="D1431" s="246"/>
      <c r="E1431" s="249"/>
      <c r="F1431" s="246"/>
      <c r="G1431" s="249"/>
      <c r="H1431" s="246"/>
      <c r="I1431" s="249"/>
      <c r="J1431" s="250"/>
      <c r="K1431" s="249"/>
      <c r="L1431" s="246"/>
      <c r="M1431" s="247">
        <f>M1430+M1429</f>
        <v>2087.0981076999997</v>
      </c>
    </row>
    <row r="1432" spans="1:13">
      <c r="A1432" s="206">
        <v>5</v>
      </c>
      <c r="B1432" s="246" t="s">
        <v>75</v>
      </c>
      <c r="C1432" s="249"/>
      <c r="D1432" s="246"/>
      <c r="E1432" s="249"/>
      <c r="F1432" s="246"/>
      <c r="G1432" s="249"/>
      <c r="H1432" s="246"/>
      <c r="I1432" s="249"/>
      <c r="J1432" s="250">
        <v>0.15</v>
      </c>
      <c r="K1432" s="249"/>
      <c r="L1432" s="246"/>
      <c r="M1432" s="247">
        <f>J1432*M1431</f>
        <v>313.06471615499993</v>
      </c>
    </row>
    <row r="1433" spans="1:13">
      <c r="A1433" s="206"/>
      <c r="B1433" s="246"/>
      <c r="C1433" s="249"/>
      <c r="D1433" s="246"/>
      <c r="E1433" s="249"/>
      <c r="F1433" s="246"/>
      <c r="G1433" s="249"/>
      <c r="H1433" s="246"/>
      <c r="I1433" s="249"/>
      <c r="J1433" s="250"/>
      <c r="K1433" s="249"/>
      <c r="L1433" s="246"/>
      <c r="M1433" s="247">
        <f>M1432+M1431</f>
        <v>2400.1628238549997</v>
      </c>
    </row>
    <row r="1434" spans="1:13">
      <c r="A1434" s="161">
        <v>6</v>
      </c>
      <c r="B1434" s="246" t="s">
        <v>76</v>
      </c>
      <c r="C1434" s="246"/>
      <c r="D1434" s="246"/>
      <c r="E1434" s="244"/>
      <c r="F1434" s="251"/>
      <c r="G1434" s="244"/>
      <c r="H1434" s="251"/>
      <c r="I1434" s="244"/>
      <c r="J1434" s="252">
        <v>0.01</v>
      </c>
      <c r="K1434" s="244"/>
      <c r="L1434" s="244"/>
      <c r="M1434" s="244">
        <f>M1433*J1434</f>
        <v>24.001628238549998</v>
      </c>
    </row>
    <row r="1435" spans="1:13">
      <c r="A1435" s="161"/>
      <c r="B1435" s="246"/>
      <c r="C1435" s="246"/>
      <c r="D1435" s="246"/>
      <c r="E1435" s="244"/>
      <c r="F1435" s="251"/>
      <c r="G1435" s="244"/>
      <c r="H1435" s="251"/>
      <c r="I1435" s="244"/>
      <c r="J1435" s="252"/>
      <c r="K1435" s="244"/>
      <c r="L1435" s="244"/>
      <c r="M1435" s="244">
        <f>SUM(M1433:M1434)</f>
        <v>2424.1644520935497</v>
      </c>
    </row>
    <row r="1436" spans="1:13">
      <c r="A1436" s="206">
        <v>7</v>
      </c>
      <c r="B1436" s="123" t="s">
        <v>387</v>
      </c>
      <c r="C1436" s="123"/>
      <c r="D1436" s="123"/>
      <c r="E1436" s="123"/>
      <c r="F1436" s="124"/>
      <c r="G1436" s="123"/>
      <c r="H1436" s="125"/>
      <c r="I1436" s="123"/>
      <c r="J1436" s="136">
        <v>0.06</v>
      </c>
      <c r="K1436" s="249"/>
      <c r="L1436" s="246"/>
      <c r="M1436" s="247">
        <f>M1435*J1436</f>
        <v>145.44986712561297</v>
      </c>
    </row>
    <row r="1437" spans="1:13">
      <c r="A1437" s="207"/>
      <c r="B1437" s="239"/>
      <c r="C1437" s="236"/>
      <c r="D1437" s="236"/>
      <c r="E1437" s="236"/>
      <c r="F1437" s="236"/>
      <c r="G1437" s="236"/>
      <c r="H1437" s="236"/>
      <c r="I1437" s="236"/>
      <c r="J1437" s="240"/>
      <c r="K1437" s="236"/>
      <c r="L1437" s="236"/>
      <c r="M1437" s="241">
        <f>M1436+M1435</f>
        <v>2569.6143192191626</v>
      </c>
    </row>
    <row r="1438" spans="1:13">
      <c r="A1438" s="207"/>
      <c r="B1438" s="239"/>
      <c r="C1438" s="236"/>
      <c r="D1438" s="236"/>
      <c r="E1438" s="236"/>
      <c r="F1438" s="236"/>
      <c r="G1438" s="236"/>
      <c r="H1438" s="236"/>
      <c r="I1438" s="236"/>
      <c r="J1438" s="240"/>
      <c r="K1438" s="236"/>
      <c r="L1438" s="236"/>
      <c r="M1438" s="241"/>
    </row>
    <row r="1439" spans="1:13">
      <c r="A1439" s="207"/>
      <c r="B1439" s="239" t="s">
        <v>137</v>
      </c>
      <c r="C1439" s="236"/>
      <c r="D1439" s="236"/>
      <c r="E1439" s="236"/>
      <c r="F1439" s="236"/>
      <c r="G1439" s="236"/>
      <c r="H1439" s="236"/>
      <c r="I1439" s="236"/>
      <c r="J1439" s="240"/>
      <c r="K1439" s="236"/>
      <c r="L1439" s="236"/>
      <c r="M1439" s="241">
        <f>ROUND(M1437,0)</f>
        <v>2570</v>
      </c>
    </row>
    <row r="1441" spans="1:13" ht="15">
      <c r="A1441" s="387" t="s">
        <v>432</v>
      </c>
      <c r="B1441" s="387"/>
      <c r="C1441" s="387"/>
      <c r="D1441" s="387"/>
      <c r="E1441" s="387"/>
      <c r="F1441" s="387"/>
      <c r="G1441" s="387"/>
      <c r="H1441" s="387"/>
      <c r="I1441" s="387"/>
      <c r="J1441" s="387"/>
      <c r="K1441" s="387"/>
      <c r="L1441" s="387"/>
      <c r="M1441" s="387"/>
    </row>
    <row r="1442" spans="1:13" ht="15">
      <c r="A1442" s="137"/>
      <c r="B1442" s="72" t="s">
        <v>161</v>
      </c>
      <c r="C1442" s="145"/>
      <c r="D1442" s="145"/>
      <c r="E1442" s="145"/>
      <c r="F1442" s="146"/>
      <c r="G1442" s="145"/>
      <c r="H1442" s="147"/>
      <c r="I1442" s="145"/>
      <c r="J1442" s="152"/>
      <c r="K1442" s="145"/>
      <c r="L1442" s="145"/>
      <c r="M1442" s="133"/>
    </row>
    <row r="1443" spans="1:13" ht="199.5">
      <c r="A1443" s="206"/>
      <c r="B1443" s="73" t="s">
        <v>151</v>
      </c>
      <c r="C1443" s="145"/>
      <c r="D1443" s="145"/>
      <c r="E1443" s="145"/>
      <c r="F1443" s="146"/>
      <c r="G1443" s="145"/>
      <c r="H1443" s="147"/>
      <c r="I1443" s="145"/>
      <c r="J1443" s="147"/>
      <c r="K1443" s="145"/>
      <c r="L1443" s="145"/>
      <c r="M1443" s="133"/>
    </row>
    <row r="1444" spans="1:13">
      <c r="A1444" s="206"/>
      <c r="B1444" s="73" t="s">
        <v>31</v>
      </c>
      <c r="C1444" s="145"/>
      <c r="D1444" s="145"/>
      <c r="E1444" s="145"/>
      <c r="F1444" s="146"/>
      <c r="G1444" s="145"/>
      <c r="H1444" s="147"/>
      <c r="I1444" s="145"/>
      <c r="J1444" s="147"/>
      <c r="K1444" s="145"/>
      <c r="L1444" s="145"/>
      <c r="M1444" s="133"/>
    </row>
    <row r="1445" spans="1:13" ht="28.5">
      <c r="A1445" s="206"/>
      <c r="B1445" s="73" t="s">
        <v>143</v>
      </c>
      <c r="C1445" s="145"/>
      <c r="D1445" s="145"/>
      <c r="E1445" s="145"/>
      <c r="F1445" s="146"/>
      <c r="G1445" s="145"/>
      <c r="H1445" s="147"/>
      <c r="I1445" s="145"/>
      <c r="J1445" s="147"/>
      <c r="K1445" s="145"/>
      <c r="L1445" s="145"/>
      <c r="M1445" s="133"/>
    </row>
    <row r="1446" spans="1:13">
      <c r="A1446" s="206"/>
      <c r="B1446" s="73" t="s">
        <v>33</v>
      </c>
      <c r="C1446" s="145"/>
      <c r="D1446" s="145"/>
      <c r="E1446" s="145"/>
      <c r="F1446" s="146"/>
      <c r="G1446" s="145"/>
      <c r="H1446" s="147"/>
      <c r="I1446" s="145"/>
      <c r="J1446" s="147"/>
      <c r="K1446" s="145"/>
      <c r="L1446" s="145"/>
      <c r="M1446" s="133"/>
    </row>
    <row r="1447" spans="1:13">
      <c r="A1447" s="206"/>
      <c r="B1447" s="73" t="s">
        <v>144</v>
      </c>
      <c r="C1447" s="145"/>
      <c r="D1447" s="145"/>
      <c r="E1447" s="145"/>
      <c r="F1447" s="146"/>
      <c r="G1447" s="145"/>
      <c r="H1447" s="147"/>
      <c r="I1447" s="145"/>
      <c r="J1447" s="147"/>
      <c r="K1447" s="145"/>
      <c r="L1447" s="145"/>
      <c r="M1447" s="133"/>
    </row>
    <row r="1448" spans="1:13">
      <c r="A1448" s="206"/>
      <c r="B1448" s="73" t="s">
        <v>29</v>
      </c>
      <c r="C1448" s="145"/>
      <c r="D1448" s="145"/>
      <c r="E1448" s="145"/>
      <c r="F1448" s="146"/>
      <c r="G1448" s="145"/>
      <c r="H1448" s="147"/>
      <c r="I1448" s="145"/>
      <c r="J1448" s="147"/>
      <c r="K1448" s="145"/>
      <c r="L1448" s="145"/>
      <c r="M1448" s="133"/>
    </row>
    <row r="1449" spans="1:13">
      <c r="A1449" s="206"/>
      <c r="B1449" s="73" t="s">
        <v>30</v>
      </c>
      <c r="C1449" s="145"/>
      <c r="D1449" s="145"/>
      <c r="E1449" s="145"/>
      <c r="F1449" s="146"/>
      <c r="G1449" s="145"/>
      <c r="H1449" s="147"/>
      <c r="I1449" s="145"/>
      <c r="J1449" s="147"/>
      <c r="K1449" s="145"/>
      <c r="L1449" s="145"/>
      <c r="M1449" s="133"/>
    </row>
    <row r="1450" spans="1:13">
      <c r="A1450" s="206"/>
      <c r="B1450" s="73" t="s">
        <v>145</v>
      </c>
      <c r="C1450" s="145"/>
      <c r="D1450" s="145"/>
      <c r="E1450" s="145"/>
      <c r="F1450" s="146"/>
      <c r="G1450" s="145"/>
      <c r="H1450" s="147"/>
      <c r="I1450" s="145"/>
      <c r="J1450" s="147"/>
      <c r="K1450" s="145"/>
      <c r="L1450" s="145"/>
      <c r="M1450" s="133"/>
    </row>
    <row r="1451" spans="1:13">
      <c r="A1451" s="206"/>
      <c r="B1451" s="73" t="s">
        <v>146</v>
      </c>
      <c r="C1451" s="145"/>
      <c r="D1451" s="145"/>
      <c r="E1451" s="145"/>
      <c r="F1451" s="146"/>
      <c r="G1451" s="145"/>
      <c r="H1451" s="147"/>
      <c r="I1451" s="145"/>
      <c r="J1451" s="147"/>
      <c r="K1451" s="145"/>
      <c r="L1451" s="145"/>
      <c r="M1451" s="133"/>
    </row>
    <row r="1452" spans="1:13">
      <c r="A1452" s="206"/>
      <c r="B1452" s="73" t="s">
        <v>34</v>
      </c>
      <c r="C1452" s="145"/>
      <c r="D1452" s="145"/>
      <c r="E1452" s="145"/>
      <c r="F1452" s="146"/>
      <c r="G1452" s="145"/>
      <c r="H1452" s="147"/>
      <c r="I1452" s="145"/>
      <c r="J1452" s="147"/>
      <c r="K1452" s="145"/>
      <c r="L1452" s="145"/>
      <c r="M1452" s="133"/>
    </row>
    <row r="1453" spans="1:13">
      <c r="A1453" s="206"/>
      <c r="B1453" s="73" t="s">
        <v>147</v>
      </c>
      <c r="C1453" s="145"/>
      <c r="D1453" s="145"/>
      <c r="E1453" s="145"/>
      <c r="F1453" s="146"/>
      <c r="G1453" s="145"/>
      <c r="H1453" s="147"/>
      <c r="I1453" s="145"/>
      <c r="J1453" s="147"/>
      <c r="K1453" s="145"/>
      <c r="L1453" s="145"/>
      <c r="M1453" s="133"/>
    </row>
    <row r="1454" spans="1:13">
      <c r="A1454" s="206"/>
      <c r="B1454" s="73" t="s">
        <v>148</v>
      </c>
      <c r="C1454" s="145"/>
      <c r="D1454" s="145"/>
      <c r="E1454" s="145"/>
      <c r="F1454" s="146"/>
      <c r="G1454" s="145"/>
      <c r="H1454" s="147"/>
      <c r="I1454" s="145"/>
      <c r="J1454" s="147"/>
      <c r="K1454" s="145"/>
      <c r="L1454" s="145"/>
      <c r="M1454" s="133"/>
    </row>
    <row r="1455" spans="1:13">
      <c r="A1455" s="206"/>
      <c r="B1455" s="73" t="s">
        <v>149</v>
      </c>
      <c r="C1455" s="145"/>
      <c r="D1455" s="145"/>
      <c r="E1455" s="145"/>
      <c r="F1455" s="146"/>
      <c r="G1455" s="145"/>
      <c r="H1455" s="147"/>
      <c r="I1455" s="145"/>
      <c r="J1455" s="147"/>
      <c r="K1455" s="145"/>
      <c r="L1455" s="145"/>
      <c r="M1455" s="133"/>
    </row>
    <row r="1456" spans="1:13" ht="28.5">
      <c r="A1456" s="206"/>
      <c r="B1456" s="73" t="s">
        <v>32</v>
      </c>
      <c r="C1456" s="145"/>
      <c r="D1456" s="145"/>
      <c r="E1456" s="145"/>
      <c r="F1456" s="146"/>
      <c r="G1456" s="145"/>
      <c r="H1456" s="147"/>
      <c r="I1456" s="145"/>
      <c r="J1456" s="147"/>
      <c r="K1456" s="145"/>
      <c r="L1456" s="145"/>
      <c r="M1456" s="133"/>
    </row>
    <row r="1457" spans="1:13">
      <c r="A1457" s="206"/>
      <c r="B1457" s="73"/>
      <c r="C1457" s="145"/>
      <c r="D1457" s="145"/>
      <c r="E1457" s="145"/>
      <c r="F1457" s="146"/>
      <c r="G1457" s="145"/>
      <c r="H1457" s="147"/>
      <c r="I1457" s="145"/>
      <c r="J1457" s="147"/>
      <c r="K1457" s="145"/>
      <c r="L1457" s="145"/>
      <c r="M1457" s="133"/>
    </row>
    <row r="1458" spans="1:13">
      <c r="A1458" s="50" t="s">
        <v>47</v>
      </c>
      <c r="B1458" s="51" t="s">
        <v>48</v>
      </c>
      <c r="C1458" s="50" t="s">
        <v>49</v>
      </c>
      <c r="D1458" s="49" t="s">
        <v>50</v>
      </c>
      <c r="E1458" s="50" t="s">
        <v>51</v>
      </c>
      <c r="F1458" s="50" t="s">
        <v>52</v>
      </c>
      <c r="G1458" s="50" t="s">
        <v>53</v>
      </c>
      <c r="H1458" s="50" t="s">
        <v>54</v>
      </c>
      <c r="I1458" s="50" t="s">
        <v>55</v>
      </c>
      <c r="J1458" s="50" t="s">
        <v>56</v>
      </c>
      <c r="K1458" s="50" t="s">
        <v>57</v>
      </c>
      <c r="L1458" s="50" t="s">
        <v>58</v>
      </c>
      <c r="M1458" s="49" t="s">
        <v>59</v>
      </c>
    </row>
    <row r="1459" spans="1:13">
      <c r="A1459" s="50">
        <v>1</v>
      </c>
      <c r="B1459" s="52" t="s">
        <v>451</v>
      </c>
      <c r="C1459" s="50"/>
      <c r="D1459" s="49"/>
      <c r="E1459" s="50"/>
      <c r="F1459" s="50"/>
      <c r="G1459" s="50"/>
      <c r="H1459" s="50"/>
      <c r="I1459" s="50"/>
      <c r="J1459" s="50"/>
      <c r="K1459" s="50"/>
      <c r="L1459" s="50"/>
      <c r="M1459" s="49"/>
    </row>
    <row r="1460" spans="1:13" ht="28.5">
      <c r="A1460" s="50"/>
      <c r="B1460" s="150" t="s">
        <v>469</v>
      </c>
      <c r="C1460" s="50" t="s">
        <v>63</v>
      </c>
      <c r="D1460" s="49">
        <v>1</v>
      </c>
      <c r="E1460" s="49">
        <f>'BASIC RATES'!D59</f>
        <v>10364</v>
      </c>
      <c r="F1460" s="53">
        <v>0.3</v>
      </c>
      <c r="G1460" s="49">
        <f>SUM(E1460-(E1460*F1460))</f>
        <v>7254.8</v>
      </c>
      <c r="H1460" s="55">
        <v>0.125</v>
      </c>
      <c r="I1460" s="49">
        <f>G1460*H1460</f>
        <v>906.85</v>
      </c>
      <c r="J1460" s="56">
        <v>0.14499999999999999</v>
      </c>
      <c r="K1460" s="49">
        <f>SUM(G1460+I1460)*J1460</f>
        <v>1183.4392499999999</v>
      </c>
      <c r="L1460" s="57">
        <f>G1460+I1460+K1460</f>
        <v>9345.0892500000009</v>
      </c>
      <c r="M1460" s="58">
        <f>(D1460*L1460)</f>
        <v>9345.0892500000009</v>
      </c>
    </row>
    <row r="1461" spans="1:13">
      <c r="A1461" s="50"/>
      <c r="B1461" s="150" t="s">
        <v>470</v>
      </c>
      <c r="C1461" s="50"/>
      <c r="D1461" s="49"/>
      <c r="E1461" s="50"/>
      <c r="F1461" s="53"/>
      <c r="G1461" s="49"/>
      <c r="H1461" s="55"/>
      <c r="I1461" s="49"/>
      <c r="J1461" s="56"/>
      <c r="K1461" s="49"/>
      <c r="L1461" s="57"/>
      <c r="M1461" s="58"/>
    </row>
    <row r="1462" spans="1:13">
      <c r="A1462" s="50">
        <v>2</v>
      </c>
      <c r="B1462" s="52" t="s">
        <v>452</v>
      </c>
      <c r="C1462" s="50"/>
      <c r="D1462" s="49"/>
      <c r="E1462" s="50"/>
      <c r="F1462" s="53"/>
      <c r="G1462" s="49"/>
      <c r="H1462" s="55"/>
      <c r="I1462" s="49"/>
      <c r="J1462" s="56"/>
      <c r="K1462" s="49"/>
      <c r="L1462" s="57"/>
      <c r="M1462" s="58"/>
    </row>
    <row r="1463" spans="1:13">
      <c r="A1463" s="50"/>
      <c r="B1463" s="150" t="s">
        <v>471</v>
      </c>
      <c r="C1463" s="50" t="s">
        <v>63</v>
      </c>
      <c r="D1463" s="49">
        <v>1</v>
      </c>
      <c r="E1463" s="49">
        <f>'BASIC RATES'!D61</f>
        <v>2774</v>
      </c>
      <c r="F1463" s="53">
        <v>0.3</v>
      </c>
      <c r="G1463" s="49">
        <f t="shared" ref="G1463:G1469" si="177">SUM(E1463-(E1463*F1463))</f>
        <v>1941.8000000000002</v>
      </c>
      <c r="H1463" s="55">
        <v>0</v>
      </c>
      <c r="I1463" s="49">
        <f t="shared" ref="I1463:I1465" si="178">G1463*H1463</f>
        <v>0</v>
      </c>
      <c r="J1463" s="56">
        <v>0.14499999999999999</v>
      </c>
      <c r="K1463" s="49">
        <f t="shared" ref="K1463:K1465" si="179">SUM(G1463+I1463)*J1463</f>
        <v>281.56099999999998</v>
      </c>
      <c r="L1463" s="57">
        <f t="shared" ref="L1463:L1465" si="180">G1463+I1463+K1463</f>
        <v>2223.3610000000003</v>
      </c>
      <c r="M1463" s="58">
        <f t="shared" ref="M1463:M1465" si="181">(D1463*L1463)</f>
        <v>2223.3610000000003</v>
      </c>
    </row>
    <row r="1464" spans="1:13">
      <c r="A1464" s="50"/>
      <c r="B1464" s="150" t="s">
        <v>472</v>
      </c>
      <c r="C1464" s="50" t="s">
        <v>63</v>
      </c>
      <c r="D1464" s="49">
        <v>2</v>
      </c>
      <c r="E1464" s="49">
        <f>'BASIC RATES'!D62</f>
        <v>2774</v>
      </c>
      <c r="F1464" s="53">
        <v>0.3</v>
      </c>
      <c r="G1464" s="49">
        <f t="shared" si="177"/>
        <v>1941.8000000000002</v>
      </c>
      <c r="H1464" s="55">
        <v>0</v>
      </c>
      <c r="I1464" s="49">
        <f t="shared" si="178"/>
        <v>0</v>
      </c>
      <c r="J1464" s="56">
        <v>0.14499999999999999</v>
      </c>
      <c r="K1464" s="49">
        <f t="shared" si="179"/>
        <v>281.56099999999998</v>
      </c>
      <c r="L1464" s="57">
        <f t="shared" si="180"/>
        <v>2223.3610000000003</v>
      </c>
      <c r="M1464" s="58">
        <f t="shared" si="181"/>
        <v>4446.7220000000007</v>
      </c>
    </row>
    <row r="1465" spans="1:13">
      <c r="A1465" s="50"/>
      <c r="B1465" s="150" t="s">
        <v>473</v>
      </c>
      <c r="C1465" s="50" t="s">
        <v>63</v>
      </c>
      <c r="D1465" s="49">
        <v>2</v>
      </c>
      <c r="E1465" s="276">
        <f>'BASIC RATES'!D63</f>
        <v>1924</v>
      </c>
      <c r="F1465" s="53">
        <v>0.3</v>
      </c>
      <c r="G1465" s="49">
        <f t="shared" si="177"/>
        <v>1346.8000000000002</v>
      </c>
      <c r="H1465" s="55">
        <v>0</v>
      </c>
      <c r="I1465" s="49">
        <f t="shared" si="178"/>
        <v>0</v>
      </c>
      <c r="J1465" s="56">
        <v>0.14499999999999999</v>
      </c>
      <c r="K1465" s="49">
        <f t="shared" si="179"/>
        <v>195.286</v>
      </c>
      <c r="L1465" s="57">
        <f t="shared" si="180"/>
        <v>1542.0860000000002</v>
      </c>
      <c r="M1465" s="58">
        <f t="shared" si="181"/>
        <v>3084.1720000000005</v>
      </c>
    </row>
    <row r="1466" spans="1:13">
      <c r="A1466" s="50"/>
      <c r="B1466" s="150"/>
      <c r="C1466" s="50"/>
      <c r="D1466" s="49"/>
      <c r="E1466" s="50"/>
      <c r="F1466" s="53"/>
      <c r="G1466" s="49"/>
      <c r="H1466" s="55"/>
      <c r="I1466" s="49"/>
      <c r="J1466" s="56"/>
      <c r="K1466" s="49"/>
      <c r="L1466" s="57"/>
      <c r="M1466" s="58"/>
    </row>
    <row r="1467" spans="1:13">
      <c r="A1467" s="50"/>
      <c r="B1467" s="150"/>
      <c r="C1467" s="50"/>
      <c r="D1467" s="49"/>
      <c r="E1467" s="267"/>
      <c r="F1467" s="53"/>
      <c r="G1467" s="49"/>
      <c r="H1467" s="55"/>
      <c r="I1467" s="49"/>
      <c r="J1467" s="56"/>
      <c r="K1467" s="49"/>
      <c r="L1467" s="57"/>
      <c r="M1467" s="58"/>
    </row>
    <row r="1468" spans="1:13">
      <c r="A1468" s="50">
        <v>3</v>
      </c>
      <c r="B1468" s="150" t="s">
        <v>453</v>
      </c>
      <c r="C1468" s="50"/>
      <c r="D1468" s="49"/>
      <c r="E1468" s="267"/>
      <c r="F1468" s="55"/>
      <c r="G1468" s="49"/>
      <c r="H1468" s="55"/>
      <c r="I1468" s="49"/>
      <c r="J1468" s="56"/>
      <c r="K1468" s="49"/>
      <c r="L1468" s="57"/>
      <c r="M1468" s="58"/>
    </row>
    <row r="1469" spans="1:13" ht="28.5">
      <c r="A1469" s="50">
        <v>4</v>
      </c>
      <c r="B1469" s="150" t="s">
        <v>454</v>
      </c>
      <c r="C1469" s="50" t="s">
        <v>63</v>
      </c>
      <c r="D1469" s="49">
        <v>1</v>
      </c>
      <c r="E1469" s="267">
        <v>800</v>
      </c>
      <c r="F1469" s="57"/>
      <c r="G1469" s="49">
        <f t="shared" si="177"/>
        <v>800</v>
      </c>
      <c r="H1469" s="55">
        <v>0</v>
      </c>
      <c r="I1469" s="49">
        <f>G1469*H1469</f>
        <v>0</v>
      </c>
      <c r="J1469" s="56"/>
      <c r="K1469" s="49">
        <f>SUM(G1469+I1469)*J1469</f>
        <v>0</v>
      </c>
      <c r="L1469" s="57">
        <f>G1469+I1469+K1469</f>
        <v>800</v>
      </c>
      <c r="M1469" s="58">
        <f>(D1469*L1469)</f>
        <v>800</v>
      </c>
    </row>
    <row r="1470" spans="1:13">
      <c r="A1470" s="50"/>
      <c r="B1470" s="150" t="s">
        <v>455</v>
      </c>
      <c r="C1470" s="50" t="s">
        <v>63</v>
      </c>
      <c r="D1470" s="49">
        <v>1</v>
      </c>
      <c r="E1470" s="267">
        <v>1000</v>
      </c>
      <c r="F1470" s="55"/>
      <c r="G1470" s="49">
        <f>SUM(E1470-(E1470*F1470))</f>
        <v>1000</v>
      </c>
      <c r="H1470" s="55">
        <v>0</v>
      </c>
      <c r="I1470" s="49">
        <f>G1470*H1470</f>
        <v>0</v>
      </c>
      <c r="J1470" s="56"/>
      <c r="K1470" s="49">
        <f>SUM(G1470+I1470)*J1470</f>
        <v>0</v>
      </c>
      <c r="L1470" s="57">
        <f>G1470+I1470+K1470</f>
        <v>1000</v>
      </c>
      <c r="M1470" s="58">
        <f>(D1470*L1470)</f>
        <v>1000</v>
      </c>
    </row>
    <row r="1471" spans="1:13" ht="42.75">
      <c r="A1471" s="50"/>
      <c r="B1471" s="150" t="s">
        <v>474</v>
      </c>
      <c r="C1471" s="50" t="s">
        <v>456</v>
      </c>
      <c r="D1471" s="49">
        <v>1</v>
      </c>
      <c r="E1471" s="267">
        <v>800</v>
      </c>
      <c r="F1471" s="55"/>
      <c r="G1471" s="49">
        <f>SUM(E1471-(E1471*F1471))</f>
        <v>800</v>
      </c>
      <c r="H1471" s="55">
        <v>0</v>
      </c>
      <c r="I1471" s="49">
        <f>G1471*H1471</f>
        <v>0</v>
      </c>
      <c r="J1471" s="56"/>
      <c r="K1471" s="49">
        <f>SUM(G1471+I1471)*J1471</f>
        <v>0</v>
      </c>
      <c r="L1471" s="57">
        <f>G1471+I1471+K1471</f>
        <v>800</v>
      </c>
      <c r="M1471" s="58">
        <f>(D1471*L1471)</f>
        <v>800</v>
      </c>
    </row>
    <row r="1472" spans="1:13" ht="28.5">
      <c r="A1472" s="50">
        <v>5</v>
      </c>
      <c r="B1472" s="150" t="s">
        <v>457</v>
      </c>
      <c r="C1472" s="50" t="s">
        <v>458</v>
      </c>
      <c r="D1472" s="49">
        <v>1</v>
      </c>
      <c r="E1472" s="267">
        <v>1000</v>
      </c>
      <c r="F1472" s="55"/>
      <c r="G1472" s="49">
        <f>SUM(E1472-(E1472*F1472))</f>
        <v>1000</v>
      </c>
      <c r="H1472" s="55">
        <v>0</v>
      </c>
      <c r="I1472" s="49">
        <f>G1472*H1472</f>
        <v>0</v>
      </c>
      <c r="J1472" s="56"/>
      <c r="K1472" s="49">
        <f>SUM(G1472+I1472)*J1472</f>
        <v>0</v>
      </c>
      <c r="L1472" s="57">
        <f>G1472+I1472+K1472</f>
        <v>1000</v>
      </c>
      <c r="M1472" s="58">
        <f>(D1472*L1472)</f>
        <v>1000</v>
      </c>
    </row>
    <row r="1473" spans="1:13">
      <c r="A1473" s="50">
        <v>6</v>
      </c>
      <c r="B1473" s="52" t="s">
        <v>459</v>
      </c>
      <c r="C1473" s="50" t="s">
        <v>456</v>
      </c>
      <c r="D1473" s="49" t="s">
        <v>456</v>
      </c>
      <c r="E1473" s="57"/>
      <c r="F1473" s="57"/>
      <c r="G1473" s="49"/>
      <c r="H1473" s="55"/>
      <c r="I1473" s="49"/>
      <c r="J1473" s="56"/>
      <c r="K1473" s="49"/>
      <c r="L1473" s="57"/>
      <c r="M1473" s="58">
        <v>0</v>
      </c>
    </row>
    <row r="1474" spans="1:13">
      <c r="A1474" s="50">
        <v>7</v>
      </c>
      <c r="B1474" s="268" t="s">
        <v>475</v>
      </c>
      <c r="C1474" s="268" t="s">
        <v>60</v>
      </c>
      <c r="D1474" s="268">
        <v>1</v>
      </c>
      <c r="E1474" s="268">
        <v>17710</v>
      </c>
      <c r="F1474" s="269"/>
      <c r="G1474" s="268">
        <f t="shared" ref="G1474" si="182">SUM(E1474-(E1474*F1474))</f>
        <v>17710</v>
      </c>
      <c r="H1474" s="270">
        <v>0</v>
      </c>
      <c r="I1474" s="268">
        <f t="shared" ref="I1474" si="183">G1474*H1474</f>
        <v>0</v>
      </c>
      <c r="J1474" s="271"/>
      <c r="K1474" s="268">
        <f t="shared" ref="K1474" si="184">SUM(G1474+I1474)*J1474</f>
        <v>0</v>
      </c>
      <c r="L1474" s="268">
        <f t="shared" ref="L1474" si="185">G1474+I1474+K1474</f>
        <v>17710</v>
      </c>
      <c r="M1474" s="272">
        <f t="shared" ref="M1474" si="186">(D1474*L1474)</f>
        <v>17710</v>
      </c>
    </row>
    <row r="1475" spans="1:13">
      <c r="A1475" s="50">
        <v>8</v>
      </c>
      <c r="B1475" s="268" t="s">
        <v>460</v>
      </c>
      <c r="C1475" s="268"/>
      <c r="D1475" s="268"/>
      <c r="E1475" s="268"/>
      <c r="F1475" s="269"/>
      <c r="G1475" s="268"/>
      <c r="H1475" s="270"/>
      <c r="I1475" s="268"/>
      <c r="J1475" s="270"/>
      <c r="K1475" s="268"/>
      <c r="L1475" s="268"/>
      <c r="M1475" s="272"/>
    </row>
    <row r="1476" spans="1:13">
      <c r="A1476" s="50"/>
      <c r="B1476" s="268" t="s">
        <v>461</v>
      </c>
      <c r="C1476" s="268" t="s">
        <v>63</v>
      </c>
      <c r="D1476" s="268">
        <v>1</v>
      </c>
      <c r="E1476" s="268">
        <v>5000</v>
      </c>
      <c r="F1476" s="269"/>
      <c r="G1476" s="268">
        <f>SUM(E1476-(E1476*F1476))</f>
        <v>5000</v>
      </c>
      <c r="H1476" s="270">
        <v>0</v>
      </c>
      <c r="I1476" s="268">
        <f>G1476*H1476</f>
        <v>0</v>
      </c>
      <c r="J1476" s="270"/>
      <c r="K1476" s="268">
        <f>SUM(G1476+I1476)*J1476</f>
        <v>0</v>
      </c>
      <c r="L1476" s="268">
        <f>G1476+I1476+K1476</f>
        <v>5000</v>
      </c>
      <c r="M1476" s="272">
        <f>(D1476*L1476)</f>
        <v>5000</v>
      </c>
    </row>
    <row r="1477" spans="1:13">
      <c r="A1477" s="50"/>
      <c r="B1477" s="268" t="s">
        <v>462</v>
      </c>
      <c r="C1477" s="268" t="s">
        <v>63</v>
      </c>
      <c r="D1477" s="268">
        <v>5</v>
      </c>
      <c r="E1477" s="268">
        <v>4000</v>
      </c>
      <c r="F1477" s="269"/>
      <c r="G1477" s="268">
        <f>SUM(E1477-(E1477*F1477))</f>
        <v>4000</v>
      </c>
      <c r="H1477" s="270">
        <v>0</v>
      </c>
      <c r="I1477" s="268">
        <f>G1477*H1477</f>
        <v>0</v>
      </c>
      <c r="J1477" s="270"/>
      <c r="K1477" s="268">
        <f>SUM(G1477+I1477)*J1477</f>
        <v>0</v>
      </c>
      <c r="L1477" s="268">
        <f>G1477+I1477+K1477</f>
        <v>4000</v>
      </c>
      <c r="M1477" s="272">
        <f>(D1477*L1477)</f>
        <v>20000</v>
      </c>
    </row>
    <row r="1478" spans="1:13">
      <c r="A1478" s="50"/>
      <c r="B1478" s="268" t="s">
        <v>463</v>
      </c>
      <c r="C1478" s="268" t="s">
        <v>456</v>
      </c>
      <c r="D1478" s="268">
        <v>1</v>
      </c>
      <c r="E1478" s="268">
        <v>4000</v>
      </c>
      <c r="F1478" s="269"/>
      <c r="G1478" s="268">
        <f>SUM(E1478-(E1478*F1478))</f>
        <v>4000</v>
      </c>
      <c r="H1478" s="270">
        <v>0</v>
      </c>
      <c r="I1478" s="268">
        <f>G1478*H1478</f>
        <v>0</v>
      </c>
      <c r="J1478" s="270"/>
      <c r="K1478" s="268">
        <f>SUM(G1478+I1478)*J1478</f>
        <v>0</v>
      </c>
      <c r="L1478" s="268">
        <f>G1478+I1478+K1478</f>
        <v>4000</v>
      </c>
      <c r="M1478" s="272">
        <f>(D1478*L1478)</f>
        <v>4000</v>
      </c>
    </row>
    <row r="1479" spans="1:13">
      <c r="A1479" s="50"/>
      <c r="B1479" s="268" t="s">
        <v>464</v>
      </c>
      <c r="C1479" s="268" t="s">
        <v>60</v>
      </c>
      <c r="D1479" s="268">
        <v>1</v>
      </c>
      <c r="E1479" s="268">
        <v>10000</v>
      </c>
      <c r="F1479" s="269"/>
      <c r="G1479" s="268">
        <f>SUM(E1479-(E1479*F1479))</f>
        <v>10000</v>
      </c>
      <c r="H1479" s="270">
        <v>0</v>
      </c>
      <c r="I1479" s="268">
        <f>G1479*H1479</f>
        <v>0</v>
      </c>
      <c r="J1479" s="270"/>
      <c r="K1479" s="268">
        <f>SUM(G1479+I1479)*J1479</f>
        <v>0</v>
      </c>
      <c r="L1479" s="268">
        <f>G1479+I1479+K1479</f>
        <v>10000</v>
      </c>
      <c r="M1479" s="272">
        <f>(D1479*L1479)</f>
        <v>10000</v>
      </c>
    </row>
    <row r="1480" spans="1:13">
      <c r="A1480" s="50"/>
      <c r="B1480" s="52"/>
      <c r="C1480" s="50"/>
      <c r="D1480" s="49"/>
      <c r="E1480" s="57"/>
      <c r="F1480" s="57"/>
      <c r="G1480" s="49"/>
      <c r="H1480" s="55"/>
      <c r="I1480" s="49"/>
      <c r="J1480" s="56"/>
      <c r="K1480" s="49"/>
      <c r="L1480" s="57"/>
      <c r="M1480" s="58"/>
    </row>
    <row r="1481" spans="1:13">
      <c r="A1481" s="50"/>
      <c r="B1481" s="52"/>
      <c r="C1481" s="50"/>
      <c r="D1481" s="49"/>
      <c r="E1481" s="57"/>
      <c r="F1481" s="57"/>
      <c r="G1481" s="49"/>
      <c r="H1481" s="55"/>
      <c r="I1481" s="49"/>
      <c r="J1481" s="56"/>
      <c r="K1481" s="49"/>
      <c r="L1481" s="57"/>
      <c r="M1481" s="58"/>
    </row>
    <row r="1482" spans="1:13">
      <c r="A1482" s="50"/>
      <c r="B1482" s="63" t="s">
        <v>67</v>
      </c>
      <c r="C1482" s="50"/>
      <c r="D1482" s="49"/>
      <c r="E1482" s="50"/>
      <c r="F1482" s="50"/>
      <c r="G1482" s="50"/>
      <c r="H1482" s="50"/>
      <c r="I1482" s="50"/>
      <c r="J1482" s="50"/>
      <c r="K1482" s="50"/>
      <c r="L1482" s="50"/>
      <c r="M1482" s="58">
        <f>SUM(M1460:M1480)</f>
        <v>79409.344249999995</v>
      </c>
    </row>
    <row r="1483" spans="1:13">
      <c r="A1483" s="50"/>
      <c r="B1483" s="52" t="s">
        <v>195</v>
      </c>
      <c r="C1483" s="50"/>
      <c r="D1483" s="49"/>
      <c r="E1483" s="50"/>
      <c r="F1483" s="50"/>
      <c r="G1483" s="50"/>
      <c r="H1483" s="50"/>
      <c r="I1483" s="50"/>
      <c r="J1483" s="50"/>
      <c r="K1483" s="50"/>
      <c r="L1483" s="56">
        <v>0.02</v>
      </c>
      <c r="M1483" s="58">
        <f>M1482*L1483</f>
        <v>1588.1868849999998</v>
      </c>
    </row>
    <row r="1484" spans="1:13">
      <c r="A1484" s="50">
        <v>9</v>
      </c>
      <c r="B1484" s="52" t="s">
        <v>203</v>
      </c>
      <c r="C1484" s="57"/>
      <c r="D1484" s="49"/>
      <c r="E1484" s="50"/>
      <c r="F1484" s="50"/>
      <c r="G1484" s="49"/>
      <c r="H1484" s="55"/>
      <c r="I1484" s="49"/>
      <c r="J1484" s="55"/>
      <c r="K1484" s="49"/>
      <c r="L1484" s="57"/>
      <c r="M1484" s="58">
        <f>SUM(M1482:M1483)</f>
        <v>80997.531134999997</v>
      </c>
    </row>
    <row r="1485" spans="1:13">
      <c r="A1485" s="50"/>
      <c r="B1485" s="52" t="s">
        <v>465</v>
      </c>
      <c r="C1485" s="57"/>
      <c r="D1485" s="49"/>
      <c r="E1485" s="50"/>
      <c r="F1485" s="50"/>
      <c r="G1485" s="49"/>
      <c r="H1485" s="55"/>
      <c r="I1485" s="49"/>
      <c r="J1485" s="55"/>
      <c r="K1485" s="49"/>
      <c r="L1485" s="57"/>
      <c r="M1485" s="58"/>
    </row>
    <row r="1486" spans="1:13">
      <c r="A1486" s="50"/>
      <c r="B1486" s="64" t="s">
        <v>466</v>
      </c>
      <c r="C1486" s="50" t="s">
        <v>167</v>
      </c>
      <c r="D1486" s="49">
        <v>1</v>
      </c>
      <c r="E1486" s="273">
        <v>579</v>
      </c>
      <c r="F1486" s="56">
        <v>0</v>
      </c>
      <c r="G1486" s="54">
        <f>SUM(E1486-(E1486*F1486))</f>
        <v>579</v>
      </c>
      <c r="H1486" s="55"/>
      <c r="I1486" s="54">
        <f>G1486*H1486</f>
        <v>0</v>
      </c>
      <c r="J1486" s="56"/>
      <c r="K1486" s="54">
        <f>SUM(G1486+I1486)*J1486</f>
        <v>0</v>
      </c>
      <c r="L1486" s="61">
        <f>G1486+I1486+K1486</f>
        <v>579</v>
      </c>
      <c r="M1486" s="58">
        <f>D1486*L1486</f>
        <v>579</v>
      </c>
    </row>
    <row r="1487" spans="1:13">
      <c r="A1487" s="50"/>
      <c r="B1487" s="64" t="s">
        <v>168</v>
      </c>
      <c r="C1487" s="50" t="s">
        <v>167</v>
      </c>
      <c r="D1487" s="49">
        <v>2</v>
      </c>
      <c r="E1487" s="27">
        <v>523</v>
      </c>
      <c r="F1487" s="56">
        <v>0</v>
      </c>
      <c r="G1487" s="54">
        <f>SUM(E1487-(E1487*F1487))</f>
        <v>523</v>
      </c>
      <c r="H1487" s="55"/>
      <c r="I1487" s="54">
        <f>G1487*H1487</f>
        <v>0</v>
      </c>
      <c r="J1487" s="56"/>
      <c r="K1487" s="54">
        <f>SUM(G1487+I1487)*J1487</f>
        <v>0</v>
      </c>
      <c r="L1487" s="61">
        <f>G1487+I1487+K1487</f>
        <v>523</v>
      </c>
      <c r="M1487" s="58">
        <f>D1487*L1487</f>
        <v>1046</v>
      </c>
    </row>
    <row r="1488" spans="1:13">
      <c r="A1488" s="50"/>
      <c r="B1488" s="274" t="s">
        <v>467</v>
      </c>
      <c r="C1488" s="50" t="s">
        <v>167</v>
      </c>
      <c r="D1488" s="49">
        <v>2</v>
      </c>
      <c r="E1488" s="27">
        <v>523</v>
      </c>
      <c r="F1488" s="56">
        <v>0</v>
      </c>
      <c r="G1488" s="54">
        <f>SUM(E1488-(E1488*F1488))</f>
        <v>523</v>
      </c>
      <c r="H1488" s="55"/>
      <c r="I1488" s="54">
        <f>G1488*H1488</f>
        <v>0</v>
      </c>
      <c r="J1488" s="56"/>
      <c r="K1488" s="54">
        <f>SUM(G1488+I1488)*J1488</f>
        <v>0</v>
      </c>
      <c r="L1488" s="61">
        <f>G1488+I1488+K1488</f>
        <v>523</v>
      </c>
      <c r="M1488" s="58">
        <f>D1488*L1488</f>
        <v>1046</v>
      </c>
    </row>
    <row r="1489" spans="1:13">
      <c r="A1489" s="50"/>
      <c r="B1489" s="65" t="s">
        <v>67</v>
      </c>
      <c r="C1489" s="50"/>
      <c r="D1489" s="49"/>
      <c r="E1489" s="50"/>
      <c r="F1489" s="50"/>
      <c r="G1489" s="50"/>
      <c r="H1489" s="50"/>
      <c r="I1489" s="50"/>
      <c r="J1489" s="50"/>
      <c r="K1489" s="50"/>
      <c r="L1489" s="50"/>
      <c r="M1489" s="58">
        <f>SUM(M1484:M1488)</f>
        <v>83668.531134999997</v>
      </c>
    </row>
    <row r="1490" spans="1:13">
      <c r="A1490" s="32">
        <v>10</v>
      </c>
      <c r="B1490" s="30" t="s">
        <v>213</v>
      </c>
      <c r="C1490" s="31"/>
      <c r="D1490" s="31"/>
      <c r="E1490" s="32"/>
      <c r="F1490" s="33"/>
      <c r="G1490" s="33"/>
      <c r="H1490" s="33"/>
      <c r="I1490" s="33"/>
      <c r="J1490" s="33"/>
      <c r="K1490" s="33"/>
      <c r="L1490" s="33">
        <v>0.01</v>
      </c>
      <c r="M1490" s="34">
        <f>M1489*L1490</f>
        <v>836.68531135000001</v>
      </c>
    </row>
    <row r="1491" spans="1:13">
      <c r="A1491" s="32"/>
      <c r="B1491" s="29" t="s">
        <v>67</v>
      </c>
      <c r="C1491" s="32"/>
      <c r="D1491" s="32"/>
      <c r="E1491" s="32"/>
      <c r="F1491" s="32"/>
      <c r="G1491" s="32"/>
      <c r="H1491" s="32"/>
      <c r="I1491" s="32"/>
      <c r="J1491" s="32"/>
      <c r="K1491" s="32"/>
      <c r="L1491" s="32"/>
      <c r="M1491" s="34">
        <f>SUM(M1489:M1490)</f>
        <v>84505.216446349994</v>
      </c>
    </row>
    <row r="1492" spans="1:13">
      <c r="A1492" s="32">
        <v>11</v>
      </c>
      <c r="B1492" s="30" t="s">
        <v>211</v>
      </c>
      <c r="C1492" s="31"/>
      <c r="D1492" s="31"/>
      <c r="E1492" s="31"/>
      <c r="F1492" s="31"/>
      <c r="G1492" s="31"/>
      <c r="H1492" s="31"/>
      <c r="I1492" s="31"/>
      <c r="J1492" s="31"/>
      <c r="K1492" s="31"/>
      <c r="L1492" s="33">
        <v>0.15</v>
      </c>
      <c r="M1492" s="34">
        <f>M1491*L1492</f>
        <v>12675.782466952498</v>
      </c>
    </row>
    <row r="1493" spans="1:13">
      <c r="A1493" s="32"/>
      <c r="B1493" s="29" t="s">
        <v>67</v>
      </c>
      <c r="C1493" s="32"/>
      <c r="D1493" s="32"/>
      <c r="E1493" s="32"/>
      <c r="F1493" s="32"/>
      <c r="G1493" s="32"/>
      <c r="H1493" s="32"/>
      <c r="I1493" s="32"/>
      <c r="J1493" s="32"/>
      <c r="K1493" s="32"/>
      <c r="L1493" s="32"/>
      <c r="M1493" s="34">
        <f>SUM(M1491:M1492)</f>
        <v>97180.998913302494</v>
      </c>
    </row>
    <row r="1494" spans="1:13">
      <c r="A1494" s="32">
        <v>12</v>
      </c>
      <c r="B1494" s="30" t="s">
        <v>212</v>
      </c>
      <c r="C1494" s="31"/>
      <c r="D1494" s="31"/>
      <c r="E1494" s="32"/>
      <c r="F1494" s="32"/>
      <c r="G1494" s="32"/>
      <c r="H1494" s="32"/>
      <c r="I1494" s="32"/>
      <c r="J1494" s="32"/>
      <c r="K1494" s="32"/>
      <c r="L1494" s="35">
        <v>0.01</v>
      </c>
      <c r="M1494" s="34">
        <f>M1493*L1494</f>
        <v>971.80998913302494</v>
      </c>
    </row>
    <row r="1495" spans="1:13">
      <c r="A1495" s="32"/>
      <c r="B1495" s="29" t="s">
        <v>67</v>
      </c>
      <c r="C1495" s="32"/>
      <c r="D1495" s="32"/>
      <c r="E1495" s="32"/>
      <c r="F1495" s="32"/>
      <c r="G1495" s="32"/>
      <c r="H1495" s="32"/>
      <c r="I1495" s="32"/>
      <c r="J1495" s="32"/>
      <c r="K1495" s="32"/>
      <c r="L1495" s="32"/>
      <c r="M1495" s="34">
        <f>SUM(M1493:M1494)</f>
        <v>98152.808902435514</v>
      </c>
    </row>
    <row r="1496" spans="1:13">
      <c r="A1496" s="275">
        <v>13</v>
      </c>
      <c r="B1496" s="37" t="s">
        <v>476</v>
      </c>
      <c r="C1496" s="38"/>
      <c r="D1496" s="38"/>
      <c r="E1496" s="38"/>
      <c r="F1496" s="38"/>
      <c r="G1496" s="38"/>
      <c r="H1496" s="38"/>
      <c r="I1496" s="38"/>
      <c r="J1496" s="38"/>
      <c r="K1496" s="38"/>
      <c r="L1496" s="39">
        <v>0.06</v>
      </c>
      <c r="M1496" s="40">
        <f>M1495*L1496</f>
        <v>5889.1685341461307</v>
      </c>
    </row>
    <row r="1497" spans="1:13">
      <c r="A1497" s="36"/>
      <c r="B1497" s="41" t="s">
        <v>67</v>
      </c>
      <c r="C1497" s="38"/>
      <c r="D1497" s="38"/>
      <c r="E1497" s="38"/>
      <c r="F1497" s="38"/>
      <c r="G1497" s="38"/>
      <c r="H1497" s="38"/>
      <c r="I1497" s="38"/>
      <c r="J1497" s="38"/>
      <c r="K1497" s="38"/>
      <c r="L1497" s="38"/>
      <c r="M1497" s="40">
        <f>M1495+M1496</f>
        <v>104041.97743658164</v>
      </c>
    </row>
    <row r="1498" spans="1:13" ht="15">
      <c r="A1498" s="42"/>
      <c r="B1498" s="43" t="s">
        <v>79</v>
      </c>
      <c r="C1498" s="44"/>
      <c r="D1498" s="45"/>
      <c r="E1498" s="46"/>
      <c r="F1498" s="44"/>
      <c r="G1498" s="44"/>
      <c r="H1498" s="44"/>
      <c r="I1498" s="44"/>
      <c r="J1498" s="44"/>
      <c r="K1498" s="44"/>
      <c r="L1498" s="44"/>
      <c r="M1498" s="47">
        <f>ROUND(M1497,0)</f>
        <v>104042</v>
      </c>
    </row>
    <row r="1499" spans="1:13" ht="15">
      <c r="A1499" s="128"/>
      <c r="B1499" s="129"/>
      <c r="C1499" s="118"/>
      <c r="D1499" s="118"/>
      <c r="E1499" s="118"/>
      <c r="F1499" s="130"/>
      <c r="G1499" s="118"/>
      <c r="H1499" s="131"/>
      <c r="I1499" s="118"/>
      <c r="J1499" s="131"/>
      <c r="K1499" s="118"/>
      <c r="L1499" s="118"/>
      <c r="M1499" s="132"/>
    </row>
    <row r="1500" spans="1:13">
      <c r="A1500" s="143"/>
      <c r="B1500" s="145"/>
      <c r="C1500" s="145"/>
      <c r="D1500" s="145"/>
      <c r="E1500" s="145"/>
      <c r="F1500" s="146"/>
      <c r="G1500" s="145"/>
      <c r="H1500" s="147"/>
      <c r="I1500" s="145"/>
      <c r="J1500" s="152"/>
      <c r="K1500" s="145"/>
      <c r="L1500" s="145"/>
      <c r="M1500" s="133"/>
    </row>
    <row r="1501" spans="1:13" ht="15">
      <c r="A1501" s="387" t="s">
        <v>432</v>
      </c>
      <c r="B1501" s="387"/>
      <c r="C1501" s="387"/>
      <c r="D1501" s="387"/>
      <c r="E1501" s="387"/>
      <c r="F1501" s="387"/>
      <c r="G1501" s="387"/>
      <c r="H1501" s="387"/>
      <c r="I1501" s="387"/>
      <c r="J1501" s="387"/>
      <c r="K1501" s="387"/>
      <c r="L1501" s="387"/>
      <c r="M1501" s="387"/>
    </row>
    <row r="1502" spans="1:13" ht="15">
      <c r="A1502" s="137"/>
      <c r="B1502" s="72" t="s">
        <v>161</v>
      </c>
      <c r="C1502" s="145"/>
      <c r="D1502" s="145"/>
      <c r="E1502" s="145"/>
      <c r="F1502" s="146"/>
      <c r="G1502" s="145"/>
      <c r="H1502" s="147"/>
      <c r="I1502" s="145"/>
      <c r="J1502" s="152"/>
      <c r="K1502" s="145"/>
      <c r="L1502" s="145"/>
      <c r="M1502" s="133"/>
    </row>
    <row r="1503" spans="1:13" ht="199.5">
      <c r="A1503" s="206"/>
      <c r="B1503" s="73" t="s">
        <v>151</v>
      </c>
      <c r="C1503" s="145"/>
      <c r="D1503" s="145"/>
      <c r="E1503" s="145"/>
      <c r="F1503" s="146"/>
      <c r="G1503" s="145"/>
      <c r="H1503" s="147"/>
      <c r="I1503" s="145"/>
      <c r="J1503" s="147"/>
      <c r="K1503" s="145"/>
      <c r="L1503" s="145"/>
      <c r="M1503" s="133"/>
    </row>
    <row r="1504" spans="1:13">
      <c r="A1504" s="206"/>
      <c r="B1504" s="73" t="s">
        <v>31</v>
      </c>
      <c r="C1504" s="145"/>
      <c r="D1504" s="145"/>
      <c r="E1504" s="145"/>
      <c r="F1504" s="146"/>
      <c r="G1504" s="145"/>
      <c r="H1504" s="147"/>
      <c r="I1504" s="145"/>
      <c r="J1504" s="147"/>
      <c r="K1504" s="145"/>
      <c r="L1504" s="145"/>
      <c r="M1504" s="133"/>
    </row>
    <row r="1505" spans="1:13" ht="28.5">
      <c r="A1505" s="206"/>
      <c r="B1505" s="73" t="s">
        <v>143</v>
      </c>
      <c r="C1505" s="145"/>
      <c r="D1505" s="145"/>
      <c r="E1505" s="145"/>
      <c r="F1505" s="146"/>
      <c r="G1505" s="145"/>
      <c r="H1505" s="147"/>
      <c r="I1505" s="145"/>
      <c r="J1505" s="147"/>
      <c r="K1505" s="145"/>
      <c r="L1505" s="145"/>
      <c r="M1505" s="133"/>
    </row>
    <row r="1506" spans="1:13">
      <c r="A1506" s="206"/>
      <c r="B1506" s="73" t="s">
        <v>33</v>
      </c>
      <c r="C1506" s="145"/>
      <c r="D1506" s="145"/>
      <c r="E1506" s="145"/>
      <c r="F1506" s="146"/>
      <c r="G1506" s="145"/>
      <c r="H1506" s="147"/>
      <c r="I1506" s="145"/>
      <c r="J1506" s="147"/>
      <c r="K1506" s="145"/>
      <c r="L1506" s="145"/>
      <c r="M1506" s="133"/>
    </row>
    <row r="1507" spans="1:13">
      <c r="A1507" s="206"/>
      <c r="B1507" s="73" t="s">
        <v>144</v>
      </c>
      <c r="C1507" s="145"/>
      <c r="D1507" s="145"/>
      <c r="E1507" s="145"/>
      <c r="F1507" s="146"/>
      <c r="G1507" s="145"/>
      <c r="H1507" s="147"/>
      <c r="I1507" s="145"/>
      <c r="J1507" s="147"/>
      <c r="K1507" s="145"/>
      <c r="L1507" s="145"/>
      <c r="M1507" s="133"/>
    </row>
    <row r="1508" spans="1:13">
      <c r="A1508" s="206"/>
      <c r="B1508" s="73" t="s">
        <v>29</v>
      </c>
      <c r="C1508" s="145"/>
      <c r="D1508" s="145"/>
      <c r="E1508" s="145"/>
      <c r="F1508" s="146"/>
      <c r="G1508" s="145"/>
      <c r="H1508" s="147"/>
      <c r="I1508" s="145"/>
      <c r="J1508" s="147"/>
      <c r="K1508" s="145"/>
      <c r="L1508" s="145"/>
      <c r="M1508" s="133"/>
    </row>
    <row r="1509" spans="1:13">
      <c r="A1509" s="206"/>
      <c r="B1509" s="73" t="s">
        <v>30</v>
      </c>
      <c r="C1509" s="145"/>
      <c r="D1509" s="145"/>
      <c r="E1509" s="145"/>
      <c r="F1509" s="146"/>
      <c r="G1509" s="145"/>
      <c r="H1509" s="147"/>
      <c r="I1509" s="145"/>
      <c r="J1509" s="147"/>
      <c r="K1509" s="145"/>
      <c r="L1509" s="145"/>
      <c r="M1509" s="133"/>
    </row>
    <row r="1510" spans="1:13">
      <c r="A1510" s="206"/>
      <c r="B1510" s="73" t="s">
        <v>145</v>
      </c>
      <c r="C1510" s="145"/>
      <c r="D1510" s="145"/>
      <c r="E1510" s="145"/>
      <c r="F1510" s="146"/>
      <c r="G1510" s="145"/>
      <c r="H1510" s="147"/>
      <c r="I1510" s="145"/>
      <c r="J1510" s="147"/>
      <c r="K1510" s="145"/>
      <c r="L1510" s="145"/>
      <c r="M1510" s="133"/>
    </row>
    <row r="1511" spans="1:13">
      <c r="A1511" s="206"/>
      <c r="B1511" s="73" t="s">
        <v>146</v>
      </c>
      <c r="C1511" s="145"/>
      <c r="D1511" s="145"/>
      <c r="E1511" s="145"/>
      <c r="F1511" s="146"/>
      <c r="G1511" s="145"/>
      <c r="H1511" s="147"/>
      <c r="I1511" s="145"/>
      <c r="J1511" s="147"/>
      <c r="K1511" s="145"/>
      <c r="L1511" s="145"/>
      <c r="M1511" s="133"/>
    </row>
    <row r="1512" spans="1:13">
      <c r="A1512" s="206"/>
      <c r="B1512" s="73" t="s">
        <v>34</v>
      </c>
      <c r="C1512" s="145"/>
      <c r="D1512" s="145"/>
      <c r="E1512" s="145"/>
      <c r="F1512" s="146"/>
      <c r="G1512" s="145"/>
      <c r="H1512" s="147"/>
      <c r="I1512" s="145"/>
      <c r="J1512" s="147"/>
      <c r="K1512" s="145"/>
      <c r="L1512" s="145"/>
      <c r="M1512" s="133"/>
    </row>
    <row r="1513" spans="1:13">
      <c r="A1513" s="206"/>
      <c r="B1513" s="73" t="s">
        <v>147</v>
      </c>
      <c r="C1513" s="145"/>
      <c r="D1513" s="145"/>
      <c r="E1513" s="145"/>
      <c r="F1513" s="146"/>
      <c r="G1513" s="145"/>
      <c r="H1513" s="147"/>
      <c r="I1513" s="145"/>
      <c r="J1513" s="147"/>
      <c r="K1513" s="145"/>
      <c r="L1513" s="145"/>
      <c r="M1513" s="133"/>
    </row>
    <row r="1514" spans="1:13">
      <c r="A1514" s="206"/>
      <c r="B1514" s="73" t="s">
        <v>224</v>
      </c>
      <c r="C1514" s="145"/>
      <c r="D1514" s="145"/>
      <c r="E1514" s="145"/>
      <c r="F1514" s="146"/>
      <c r="G1514" s="145"/>
      <c r="H1514" s="147"/>
      <c r="I1514" s="145"/>
      <c r="J1514" s="147"/>
      <c r="K1514" s="145"/>
      <c r="L1514" s="145"/>
      <c r="M1514" s="133"/>
    </row>
    <row r="1515" spans="1:13">
      <c r="A1515" s="206"/>
      <c r="B1515" s="73" t="s">
        <v>149</v>
      </c>
      <c r="C1515" s="145"/>
      <c r="D1515" s="145"/>
      <c r="E1515" s="145"/>
      <c r="F1515" s="146"/>
      <c r="G1515" s="145"/>
      <c r="H1515" s="147"/>
      <c r="I1515" s="145"/>
      <c r="J1515" s="147"/>
      <c r="K1515" s="145"/>
      <c r="L1515" s="145"/>
      <c r="M1515" s="133"/>
    </row>
    <row r="1516" spans="1:13" ht="28.5">
      <c r="A1516" s="206"/>
      <c r="B1516" s="73" t="s">
        <v>32</v>
      </c>
      <c r="C1516" s="145"/>
      <c r="D1516" s="145"/>
      <c r="E1516" s="145"/>
      <c r="F1516" s="146"/>
      <c r="G1516" s="145"/>
      <c r="H1516" s="147"/>
      <c r="I1516" s="145"/>
      <c r="J1516" s="147"/>
      <c r="K1516" s="145"/>
      <c r="L1516" s="145"/>
      <c r="M1516" s="133"/>
    </row>
    <row r="1517" spans="1:13">
      <c r="A1517" s="206"/>
      <c r="B1517" s="73"/>
      <c r="C1517" s="145"/>
      <c r="D1517" s="145"/>
      <c r="E1517" s="145"/>
      <c r="F1517" s="146"/>
      <c r="G1517" s="145"/>
      <c r="H1517" s="147"/>
      <c r="I1517" s="145"/>
      <c r="J1517" s="147"/>
      <c r="K1517" s="145"/>
      <c r="L1517" s="145"/>
      <c r="M1517" s="133"/>
    </row>
    <row r="1518" spans="1:13">
      <c r="A1518" s="50" t="s">
        <v>47</v>
      </c>
      <c r="B1518" s="51" t="s">
        <v>48</v>
      </c>
      <c r="C1518" s="50" t="s">
        <v>49</v>
      </c>
      <c r="D1518" s="49" t="s">
        <v>50</v>
      </c>
      <c r="E1518" s="50" t="s">
        <v>51</v>
      </c>
      <c r="F1518" s="50" t="s">
        <v>52</v>
      </c>
      <c r="G1518" s="50" t="s">
        <v>53</v>
      </c>
      <c r="H1518" s="50" t="s">
        <v>54</v>
      </c>
      <c r="I1518" s="50" t="s">
        <v>55</v>
      </c>
      <c r="J1518" s="50" t="s">
        <v>56</v>
      </c>
      <c r="K1518" s="50" t="s">
        <v>57</v>
      </c>
      <c r="L1518" s="50" t="s">
        <v>58</v>
      </c>
      <c r="M1518" s="49" t="s">
        <v>59</v>
      </c>
    </row>
    <row r="1519" spans="1:13">
      <c r="A1519" s="50">
        <v>1</v>
      </c>
      <c r="B1519" s="52" t="s">
        <v>451</v>
      </c>
      <c r="C1519" s="50"/>
      <c r="D1519" s="49"/>
      <c r="E1519" s="50"/>
      <c r="F1519" s="50"/>
      <c r="G1519" s="50"/>
      <c r="H1519" s="50"/>
      <c r="I1519" s="50"/>
      <c r="J1519" s="50"/>
      <c r="K1519" s="50"/>
      <c r="L1519" s="50"/>
      <c r="M1519" s="49"/>
    </row>
    <row r="1520" spans="1:13" ht="28.5">
      <c r="A1520" s="50"/>
      <c r="B1520" s="150" t="s">
        <v>468</v>
      </c>
      <c r="C1520" s="50" t="s">
        <v>63</v>
      </c>
      <c r="D1520" s="49">
        <v>1</v>
      </c>
      <c r="E1520" s="49">
        <f>'BASIC RATES'!D58</f>
        <v>11932</v>
      </c>
      <c r="F1520" s="53">
        <v>0.3</v>
      </c>
      <c r="G1520" s="49">
        <f>SUM(E1520-(E1520*F1520))</f>
        <v>8352.4</v>
      </c>
      <c r="H1520" s="55">
        <v>0.125</v>
      </c>
      <c r="I1520" s="49">
        <f>G1520*H1520</f>
        <v>1044.05</v>
      </c>
      <c r="J1520" s="56">
        <v>0.14499999999999999</v>
      </c>
      <c r="K1520" s="49">
        <f>SUM(G1520+I1520)*J1520</f>
        <v>1362.4852499999997</v>
      </c>
      <c r="L1520" s="57">
        <f>G1520+I1520+K1520</f>
        <v>10758.935249999999</v>
      </c>
      <c r="M1520" s="58">
        <f>(D1520*L1520)</f>
        <v>10758.935249999999</v>
      </c>
    </row>
    <row r="1521" spans="1:13">
      <c r="A1521" s="50"/>
      <c r="B1521" s="150" t="s">
        <v>477</v>
      </c>
      <c r="C1521" s="50"/>
      <c r="D1521" s="49"/>
      <c r="E1521" s="50"/>
      <c r="F1521" s="53"/>
      <c r="G1521" s="49"/>
      <c r="H1521" s="55"/>
      <c r="I1521" s="49"/>
      <c r="J1521" s="56"/>
      <c r="K1521" s="49"/>
      <c r="L1521" s="57"/>
      <c r="M1521" s="58"/>
    </row>
    <row r="1522" spans="1:13">
      <c r="A1522" s="50">
        <v>2</v>
      </c>
      <c r="B1522" s="52" t="s">
        <v>452</v>
      </c>
      <c r="C1522" s="50"/>
      <c r="D1522" s="49"/>
      <c r="E1522" s="50"/>
      <c r="F1522" s="53"/>
      <c r="G1522" s="49"/>
      <c r="H1522" s="55"/>
      <c r="I1522" s="49"/>
      <c r="J1522" s="56"/>
      <c r="K1522" s="49"/>
      <c r="L1522" s="57"/>
      <c r="M1522" s="58"/>
    </row>
    <row r="1523" spans="1:13">
      <c r="A1523" s="50"/>
      <c r="B1523" s="150" t="s">
        <v>471</v>
      </c>
      <c r="C1523" s="50" t="s">
        <v>63</v>
      </c>
      <c r="D1523" s="49">
        <v>1</v>
      </c>
      <c r="E1523" s="49">
        <f>'BASIC RATES'!D61</f>
        <v>2774</v>
      </c>
      <c r="F1523" s="53">
        <v>0.3</v>
      </c>
      <c r="G1523" s="49">
        <f t="shared" ref="G1523:G1525" si="187">SUM(E1523-(E1523*F1523))</f>
        <v>1941.8000000000002</v>
      </c>
      <c r="H1523" s="55">
        <v>0</v>
      </c>
      <c r="I1523" s="49">
        <f t="shared" ref="I1523:I1525" si="188">G1523*H1523</f>
        <v>0</v>
      </c>
      <c r="J1523" s="56">
        <v>0.14499999999999999</v>
      </c>
      <c r="K1523" s="49">
        <f t="shared" ref="K1523:K1525" si="189">SUM(G1523+I1523)*J1523</f>
        <v>281.56099999999998</v>
      </c>
      <c r="L1523" s="57">
        <f t="shared" ref="L1523:L1525" si="190">G1523+I1523+K1523</f>
        <v>2223.3610000000003</v>
      </c>
      <c r="M1523" s="58">
        <f t="shared" ref="M1523:M1525" si="191">(D1523*L1523)</f>
        <v>2223.3610000000003</v>
      </c>
    </row>
    <row r="1524" spans="1:13">
      <c r="A1524" s="50"/>
      <c r="B1524" s="150" t="s">
        <v>478</v>
      </c>
      <c r="C1524" s="50" t="s">
        <v>63</v>
      </c>
      <c r="D1524" s="49">
        <v>3</v>
      </c>
      <c r="E1524" s="49">
        <f>'BASIC RATES'!D62</f>
        <v>2774</v>
      </c>
      <c r="F1524" s="53">
        <v>0.3</v>
      </c>
      <c r="G1524" s="49">
        <f t="shared" si="187"/>
        <v>1941.8000000000002</v>
      </c>
      <c r="H1524" s="55">
        <v>0</v>
      </c>
      <c r="I1524" s="49">
        <f t="shared" si="188"/>
        <v>0</v>
      </c>
      <c r="J1524" s="56">
        <v>0.14499999999999999</v>
      </c>
      <c r="K1524" s="49">
        <f t="shared" si="189"/>
        <v>281.56099999999998</v>
      </c>
      <c r="L1524" s="57">
        <f t="shared" si="190"/>
        <v>2223.3610000000003</v>
      </c>
      <c r="M1524" s="58">
        <f t="shared" si="191"/>
        <v>6670.0830000000005</v>
      </c>
    </row>
    <row r="1525" spans="1:13">
      <c r="A1525" s="50"/>
      <c r="B1525" s="150" t="s">
        <v>473</v>
      </c>
      <c r="C1525" s="50" t="s">
        <v>63</v>
      </c>
      <c r="D1525" s="49">
        <v>2</v>
      </c>
      <c r="E1525" s="276">
        <f>'BASIC RATES'!D64</f>
        <v>1422</v>
      </c>
      <c r="F1525" s="53">
        <v>0.3</v>
      </c>
      <c r="G1525" s="49">
        <f t="shared" si="187"/>
        <v>995.40000000000009</v>
      </c>
      <c r="H1525" s="55">
        <v>0</v>
      </c>
      <c r="I1525" s="49">
        <f t="shared" si="188"/>
        <v>0</v>
      </c>
      <c r="J1525" s="56">
        <v>0.14499999999999999</v>
      </c>
      <c r="K1525" s="49">
        <f t="shared" si="189"/>
        <v>144.333</v>
      </c>
      <c r="L1525" s="57">
        <f t="shared" si="190"/>
        <v>1139.7330000000002</v>
      </c>
      <c r="M1525" s="58">
        <f t="shared" si="191"/>
        <v>2279.4660000000003</v>
      </c>
    </row>
    <row r="1526" spans="1:13">
      <c r="A1526" s="50"/>
      <c r="B1526" s="150"/>
      <c r="C1526" s="50"/>
      <c r="D1526" s="49"/>
      <c r="E1526" s="50"/>
      <c r="F1526" s="53"/>
      <c r="G1526" s="49"/>
      <c r="H1526" s="55"/>
      <c r="I1526" s="49"/>
      <c r="J1526" s="56"/>
      <c r="K1526" s="49"/>
      <c r="L1526" s="57"/>
      <c r="M1526" s="58"/>
    </row>
    <row r="1527" spans="1:13">
      <c r="A1527" s="50"/>
      <c r="B1527" s="150"/>
      <c r="C1527" s="50"/>
      <c r="D1527" s="49"/>
      <c r="E1527" s="267"/>
      <c r="F1527" s="53"/>
      <c r="G1527" s="49"/>
      <c r="H1527" s="55"/>
      <c r="I1527" s="49"/>
      <c r="J1527" s="56"/>
      <c r="K1527" s="49"/>
      <c r="L1527" s="57"/>
      <c r="M1527" s="58"/>
    </row>
    <row r="1528" spans="1:13">
      <c r="A1528" s="50">
        <v>3</v>
      </c>
      <c r="B1528" s="150" t="s">
        <v>453</v>
      </c>
      <c r="C1528" s="50"/>
      <c r="D1528" s="49"/>
      <c r="E1528" s="267"/>
      <c r="F1528" s="55"/>
      <c r="G1528" s="49"/>
      <c r="H1528" s="55"/>
      <c r="I1528" s="49"/>
      <c r="J1528" s="56"/>
      <c r="K1528" s="49"/>
      <c r="L1528" s="57"/>
      <c r="M1528" s="58"/>
    </row>
    <row r="1529" spans="1:13" ht="28.5">
      <c r="A1529" s="50">
        <v>4</v>
      </c>
      <c r="B1529" s="150" t="s">
        <v>454</v>
      </c>
      <c r="C1529" s="50" t="s">
        <v>63</v>
      </c>
      <c r="D1529" s="49">
        <v>1</v>
      </c>
      <c r="E1529" s="267">
        <v>800</v>
      </c>
      <c r="F1529" s="57"/>
      <c r="G1529" s="49">
        <f t="shared" ref="G1529" si="192">SUM(E1529-(E1529*F1529))</f>
        <v>800</v>
      </c>
      <c r="H1529" s="55">
        <v>0</v>
      </c>
      <c r="I1529" s="49">
        <f>G1529*H1529</f>
        <v>0</v>
      </c>
      <c r="J1529" s="56"/>
      <c r="K1529" s="49">
        <f>SUM(G1529+I1529)*J1529</f>
        <v>0</v>
      </c>
      <c r="L1529" s="57">
        <f>G1529+I1529+K1529</f>
        <v>800</v>
      </c>
      <c r="M1529" s="58">
        <f>(D1529*L1529)</f>
        <v>800</v>
      </c>
    </row>
    <row r="1530" spans="1:13">
      <c r="A1530" s="50"/>
      <c r="B1530" s="150" t="s">
        <v>455</v>
      </c>
      <c r="C1530" s="50" t="s">
        <v>63</v>
      </c>
      <c r="D1530" s="49">
        <v>1</v>
      </c>
      <c r="E1530" s="267">
        <v>1000</v>
      </c>
      <c r="F1530" s="55"/>
      <c r="G1530" s="49">
        <f>SUM(E1530-(E1530*F1530))</f>
        <v>1000</v>
      </c>
      <c r="H1530" s="55">
        <v>0</v>
      </c>
      <c r="I1530" s="49">
        <f>G1530*H1530</f>
        <v>0</v>
      </c>
      <c r="J1530" s="56"/>
      <c r="K1530" s="49">
        <f>SUM(G1530+I1530)*J1530</f>
        <v>0</v>
      </c>
      <c r="L1530" s="57">
        <f>G1530+I1530+K1530</f>
        <v>1000</v>
      </c>
      <c r="M1530" s="58">
        <f>(D1530*L1530)</f>
        <v>1000</v>
      </c>
    </row>
    <row r="1531" spans="1:13" ht="42.75">
      <c r="A1531" s="50"/>
      <c r="B1531" s="150" t="s">
        <v>474</v>
      </c>
      <c r="C1531" s="50" t="s">
        <v>456</v>
      </c>
      <c r="D1531" s="49">
        <v>1</v>
      </c>
      <c r="E1531" s="267">
        <v>800</v>
      </c>
      <c r="F1531" s="55"/>
      <c r="G1531" s="49">
        <f>SUM(E1531-(E1531*F1531))</f>
        <v>800</v>
      </c>
      <c r="H1531" s="55">
        <v>0</v>
      </c>
      <c r="I1531" s="49">
        <f>G1531*H1531</f>
        <v>0</v>
      </c>
      <c r="J1531" s="56"/>
      <c r="K1531" s="49">
        <f>SUM(G1531+I1531)*J1531</f>
        <v>0</v>
      </c>
      <c r="L1531" s="57">
        <f>G1531+I1531+K1531</f>
        <v>800</v>
      </c>
      <c r="M1531" s="58">
        <f>(D1531*L1531)</f>
        <v>800</v>
      </c>
    </row>
    <row r="1532" spans="1:13" ht="28.5">
      <c r="A1532" s="50">
        <v>5</v>
      </c>
      <c r="B1532" s="150" t="s">
        <v>457</v>
      </c>
      <c r="C1532" s="50" t="s">
        <v>458</v>
      </c>
      <c r="D1532" s="49">
        <v>1</v>
      </c>
      <c r="E1532" s="267">
        <v>1000</v>
      </c>
      <c r="F1532" s="55"/>
      <c r="G1532" s="49">
        <f>SUM(E1532-(E1532*F1532))</f>
        <v>1000</v>
      </c>
      <c r="H1532" s="55">
        <v>0</v>
      </c>
      <c r="I1532" s="49">
        <f>G1532*H1532</f>
        <v>0</v>
      </c>
      <c r="J1532" s="56"/>
      <c r="K1532" s="49">
        <f>SUM(G1532+I1532)*J1532</f>
        <v>0</v>
      </c>
      <c r="L1532" s="57">
        <f>G1532+I1532+K1532</f>
        <v>1000</v>
      </c>
      <c r="M1532" s="58">
        <f>(D1532*L1532)</f>
        <v>1000</v>
      </c>
    </row>
    <row r="1533" spans="1:13">
      <c r="A1533" s="50">
        <v>6</v>
      </c>
      <c r="B1533" s="52" t="s">
        <v>459</v>
      </c>
      <c r="C1533" s="50" t="s">
        <v>456</v>
      </c>
      <c r="D1533" s="49" t="s">
        <v>456</v>
      </c>
      <c r="E1533" s="57"/>
      <c r="F1533" s="57"/>
      <c r="G1533" s="49"/>
      <c r="H1533" s="55"/>
      <c r="I1533" s="49"/>
      <c r="J1533" s="56"/>
      <c r="K1533" s="49"/>
      <c r="L1533" s="57"/>
      <c r="M1533" s="58">
        <v>0</v>
      </c>
    </row>
    <row r="1534" spans="1:13">
      <c r="A1534" s="50">
        <v>7</v>
      </c>
      <c r="B1534" s="268" t="s">
        <v>475</v>
      </c>
      <c r="C1534" s="268" t="s">
        <v>60</v>
      </c>
      <c r="D1534" s="268">
        <v>1</v>
      </c>
      <c r="E1534" s="268">
        <v>17710</v>
      </c>
      <c r="F1534" s="269"/>
      <c r="G1534" s="268">
        <f t="shared" ref="G1534" si="193">SUM(E1534-(E1534*F1534))</f>
        <v>17710</v>
      </c>
      <c r="H1534" s="270">
        <v>0</v>
      </c>
      <c r="I1534" s="268">
        <f t="shared" ref="I1534" si="194">G1534*H1534</f>
        <v>0</v>
      </c>
      <c r="J1534" s="271"/>
      <c r="K1534" s="268">
        <f t="shared" ref="K1534" si="195">SUM(G1534+I1534)*J1534</f>
        <v>0</v>
      </c>
      <c r="L1534" s="268">
        <f t="shared" ref="L1534" si="196">G1534+I1534+K1534</f>
        <v>17710</v>
      </c>
      <c r="M1534" s="272">
        <f t="shared" ref="M1534" si="197">(D1534*L1534)</f>
        <v>17710</v>
      </c>
    </row>
    <row r="1535" spans="1:13">
      <c r="A1535" s="50">
        <v>8</v>
      </c>
      <c r="B1535" s="268" t="s">
        <v>460</v>
      </c>
      <c r="C1535" s="268"/>
      <c r="D1535" s="268"/>
      <c r="E1535" s="268"/>
      <c r="F1535" s="269"/>
      <c r="G1535" s="268"/>
      <c r="H1535" s="270"/>
      <c r="I1535" s="268"/>
      <c r="J1535" s="270"/>
      <c r="K1535" s="268"/>
      <c r="L1535" s="268"/>
      <c r="M1535" s="272"/>
    </row>
    <row r="1536" spans="1:13">
      <c r="A1536" s="50"/>
      <c r="B1536" s="268" t="s">
        <v>461</v>
      </c>
      <c r="C1536" s="268" t="s">
        <v>63</v>
      </c>
      <c r="D1536" s="268">
        <v>1</v>
      </c>
      <c r="E1536" s="268">
        <v>5000</v>
      </c>
      <c r="F1536" s="269"/>
      <c r="G1536" s="268">
        <f>SUM(E1536-(E1536*F1536))</f>
        <v>5000</v>
      </c>
      <c r="H1536" s="270">
        <v>0</v>
      </c>
      <c r="I1536" s="268">
        <f>G1536*H1536</f>
        <v>0</v>
      </c>
      <c r="J1536" s="270"/>
      <c r="K1536" s="268">
        <f>SUM(G1536+I1536)*J1536</f>
        <v>0</v>
      </c>
      <c r="L1536" s="268">
        <f>G1536+I1536+K1536</f>
        <v>5000</v>
      </c>
      <c r="M1536" s="272">
        <f>(D1536*L1536)</f>
        <v>5000</v>
      </c>
    </row>
    <row r="1537" spans="1:13">
      <c r="A1537" s="50"/>
      <c r="B1537" s="268" t="s">
        <v>462</v>
      </c>
      <c r="C1537" s="268" t="s">
        <v>63</v>
      </c>
      <c r="D1537" s="268">
        <v>6</v>
      </c>
      <c r="E1537" s="268">
        <v>4000</v>
      </c>
      <c r="F1537" s="269"/>
      <c r="G1537" s="268">
        <f>SUM(E1537-(E1537*F1537))</f>
        <v>4000</v>
      </c>
      <c r="H1537" s="270">
        <v>0</v>
      </c>
      <c r="I1537" s="268">
        <f>G1537*H1537</f>
        <v>0</v>
      </c>
      <c r="J1537" s="270"/>
      <c r="K1537" s="268">
        <f>SUM(G1537+I1537)*J1537</f>
        <v>0</v>
      </c>
      <c r="L1537" s="268">
        <f>G1537+I1537+K1537</f>
        <v>4000</v>
      </c>
      <c r="M1537" s="272">
        <f>(D1537*L1537)</f>
        <v>24000</v>
      </c>
    </row>
    <row r="1538" spans="1:13">
      <c r="A1538" s="50"/>
      <c r="B1538" s="268" t="s">
        <v>463</v>
      </c>
      <c r="C1538" s="268" t="s">
        <v>456</v>
      </c>
      <c r="D1538" s="268">
        <v>1</v>
      </c>
      <c r="E1538" s="268">
        <v>4000</v>
      </c>
      <c r="F1538" s="269"/>
      <c r="G1538" s="268">
        <f>SUM(E1538-(E1538*F1538))</f>
        <v>4000</v>
      </c>
      <c r="H1538" s="270">
        <v>0</v>
      </c>
      <c r="I1538" s="268">
        <f>G1538*H1538</f>
        <v>0</v>
      </c>
      <c r="J1538" s="270"/>
      <c r="K1538" s="268">
        <f>SUM(G1538+I1538)*J1538</f>
        <v>0</v>
      </c>
      <c r="L1538" s="268">
        <f>G1538+I1538+K1538</f>
        <v>4000</v>
      </c>
      <c r="M1538" s="272">
        <f>(D1538*L1538)</f>
        <v>4000</v>
      </c>
    </row>
    <row r="1539" spans="1:13">
      <c r="A1539" s="50"/>
      <c r="B1539" s="268" t="s">
        <v>464</v>
      </c>
      <c r="C1539" s="268" t="s">
        <v>60</v>
      </c>
      <c r="D1539" s="268">
        <v>1</v>
      </c>
      <c r="E1539" s="268">
        <v>10000</v>
      </c>
      <c r="F1539" s="269"/>
      <c r="G1539" s="268">
        <f>SUM(E1539-(E1539*F1539))</f>
        <v>10000</v>
      </c>
      <c r="H1539" s="270">
        <v>0</v>
      </c>
      <c r="I1539" s="268">
        <f>G1539*H1539</f>
        <v>0</v>
      </c>
      <c r="J1539" s="270"/>
      <c r="K1539" s="268">
        <f>SUM(G1539+I1539)*J1539</f>
        <v>0</v>
      </c>
      <c r="L1539" s="268">
        <f>G1539+I1539+K1539</f>
        <v>10000</v>
      </c>
      <c r="M1539" s="272">
        <f>(D1539*L1539)</f>
        <v>10000</v>
      </c>
    </row>
    <row r="1540" spans="1:13">
      <c r="A1540" s="50"/>
      <c r="B1540" s="52"/>
      <c r="C1540" s="50"/>
      <c r="D1540" s="49"/>
      <c r="E1540" s="57"/>
      <c r="F1540" s="57"/>
      <c r="G1540" s="49"/>
      <c r="H1540" s="55"/>
      <c r="I1540" s="49"/>
      <c r="J1540" s="56"/>
      <c r="K1540" s="49"/>
      <c r="L1540" s="57"/>
      <c r="M1540" s="58"/>
    </row>
    <row r="1541" spans="1:13">
      <c r="A1541" s="50"/>
      <c r="B1541" s="52"/>
      <c r="C1541" s="50"/>
      <c r="D1541" s="49"/>
      <c r="E1541" s="57"/>
      <c r="F1541" s="57"/>
      <c r="G1541" s="49"/>
      <c r="H1541" s="55"/>
      <c r="I1541" s="49"/>
      <c r="J1541" s="56"/>
      <c r="K1541" s="49"/>
      <c r="L1541" s="57"/>
      <c r="M1541" s="58"/>
    </row>
    <row r="1542" spans="1:13">
      <c r="A1542" s="50"/>
      <c r="B1542" s="63" t="s">
        <v>67</v>
      </c>
      <c r="C1542" s="50"/>
      <c r="D1542" s="49"/>
      <c r="E1542" s="50"/>
      <c r="F1542" s="50"/>
      <c r="G1542" s="50"/>
      <c r="H1542" s="50"/>
      <c r="I1542" s="50"/>
      <c r="J1542" s="50"/>
      <c r="K1542" s="50"/>
      <c r="L1542" s="50"/>
      <c r="M1542" s="58">
        <f>SUM(M1520:M1540)</f>
        <v>86241.845249999998</v>
      </c>
    </row>
    <row r="1543" spans="1:13">
      <c r="A1543" s="50"/>
      <c r="B1543" s="52" t="s">
        <v>195</v>
      </c>
      <c r="C1543" s="50"/>
      <c r="D1543" s="49"/>
      <c r="E1543" s="50"/>
      <c r="F1543" s="50"/>
      <c r="G1543" s="50"/>
      <c r="H1543" s="50"/>
      <c r="I1543" s="50"/>
      <c r="J1543" s="50"/>
      <c r="K1543" s="50"/>
      <c r="L1543" s="56">
        <v>0.02</v>
      </c>
      <c r="M1543" s="58">
        <f>M1542*L1543</f>
        <v>1724.8369050000001</v>
      </c>
    </row>
    <row r="1544" spans="1:13">
      <c r="A1544" s="50">
        <v>9</v>
      </c>
      <c r="B1544" s="52" t="s">
        <v>203</v>
      </c>
      <c r="C1544" s="57"/>
      <c r="D1544" s="49"/>
      <c r="E1544" s="50"/>
      <c r="F1544" s="50"/>
      <c r="G1544" s="49"/>
      <c r="H1544" s="55"/>
      <c r="I1544" s="49"/>
      <c r="J1544" s="55"/>
      <c r="K1544" s="49"/>
      <c r="L1544" s="57"/>
      <c r="M1544" s="58">
        <f>SUM(M1542:M1543)</f>
        <v>87966.682155000002</v>
      </c>
    </row>
    <row r="1545" spans="1:13">
      <c r="A1545" s="50"/>
      <c r="B1545" s="52" t="s">
        <v>465</v>
      </c>
      <c r="C1545" s="57"/>
      <c r="D1545" s="49"/>
      <c r="E1545" s="50"/>
      <c r="F1545" s="50"/>
      <c r="G1545" s="49"/>
      <c r="H1545" s="55"/>
      <c r="I1545" s="49"/>
      <c r="J1545" s="55"/>
      <c r="K1545" s="49"/>
      <c r="L1545" s="57"/>
      <c r="M1545" s="58"/>
    </row>
    <row r="1546" spans="1:13">
      <c r="A1546" s="50"/>
      <c r="B1546" s="64" t="s">
        <v>466</v>
      </c>
      <c r="C1546" s="50" t="s">
        <v>167</v>
      </c>
      <c r="D1546" s="49">
        <v>1</v>
      </c>
      <c r="E1546" s="273">
        <v>579</v>
      </c>
      <c r="F1546" s="56">
        <v>0</v>
      </c>
      <c r="G1546" s="54">
        <f>SUM(E1546-(E1546*F1546))</f>
        <v>579</v>
      </c>
      <c r="H1546" s="55"/>
      <c r="I1546" s="54">
        <f>G1546*H1546</f>
        <v>0</v>
      </c>
      <c r="J1546" s="56"/>
      <c r="K1546" s="54">
        <f>SUM(G1546+I1546)*J1546</f>
        <v>0</v>
      </c>
      <c r="L1546" s="61">
        <f>G1546+I1546+K1546</f>
        <v>579</v>
      </c>
      <c r="M1546" s="58">
        <f>D1546*L1546</f>
        <v>579</v>
      </c>
    </row>
    <row r="1547" spans="1:13">
      <c r="A1547" s="50"/>
      <c r="B1547" s="64" t="s">
        <v>168</v>
      </c>
      <c r="C1547" s="50" t="s">
        <v>167</v>
      </c>
      <c r="D1547" s="49">
        <v>2</v>
      </c>
      <c r="E1547" s="27">
        <v>523</v>
      </c>
      <c r="F1547" s="56">
        <v>0</v>
      </c>
      <c r="G1547" s="54">
        <f>SUM(E1547-(E1547*F1547))</f>
        <v>523</v>
      </c>
      <c r="H1547" s="55"/>
      <c r="I1547" s="54">
        <f>G1547*H1547</f>
        <v>0</v>
      </c>
      <c r="J1547" s="56"/>
      <c r="K1547" s="54">
        <f>SUM(G1547+I1547)*J1547</f>
        <v>0</v>
      </c>
      <c r="L1547" s="61">
        <f>G1547+I1547+K1547</f>
        <v>523</v>
      </c>
      <c r="M1547" s="58">
        <f>D1547*L1547</f>
        <v>1046</v>
      </c>
    </row>
    <row r="1548" spans="1:13">
      <c r="A1548" s="50"/>
      <c r="B1548" s="274" t="s">
        <v>467</v>
      </c>
      <c r="C1548" s="50" t="s">
        <v>167</v>
      </c>
      <c r="D1548" s="49">
        <v>2</v>
      </c>
      <c r="E1548" s="27">
        <v>523</v>
      </c>
      <c r="F1548" s="56">
        <v>0</v>
      </c>
      <c r="G1548" s="54">
        <f>SUM(E1548-(E1548*F1548))</f>
        <v>523</v>
      </c>
      <c r="H1548" s="55"/>
      <c r="I1548" s="54">
        <f>G1548*H1548</f>
        <v>0</v>
      </c>
      <c r="J1548" s="56"/>
      <c r="K1548" s="54">
        <f>SUM(G1548+I1548)*J1548</f>
        <v>0</v>
      </c>
      <c r="L1548" s="61">
        <f>G1548+I1548+K1548</f>
        <v>523</v>
      </c>
      <c r="M1548" s="58">
        <f>D1548*L1548</f>
        <v>1046</v>
      </c>
    </row>
    <row r="1549" spans="1:13">
      <c r="A1549" s="50"/>
      <c r="B1549" s="65" t="s">
        <v>67</v>
      </c>
      <c r="C1549" s="50"/>
      <c r="D1549" s="49"/>
      <c r="E1549" s="50"/>
      <c r="F1549" s="50"/>
      <c r="G1549" s="50"/>
      <c r="H1549" s="50"/>
      <c r="I1549" s="50"/>
      <c r="J1549" s="50"/>
      <c r="K1549" s="50"/>
      <c r="L1549" s="50"/>
      <c r="M1549" s="58">
        <f>SUM(M1544:M1548)</f>
        <v>90637.682155000002</v>
      </c>
    </row>
    <row r="1550" spans="1:13">
      <c r="A1550" s="32">
        <v>10</v>
      </c>
      <c r="B1550" s="30" t="s">
        <v>213</v>
      </c>
      <c r="C1550" s="31"/>
      <c r="D1550" s="31"/>
      <c r="E1550" s="32"/>
      <c r="F1550" s="33"/>
      <c r="G1550" s="33"/>
      <c r="H1550" s="33"/>
      <c r="I1550" s="33"/>
      <c r="J1550" s="33"/>
      <c r="K1550" s="33"/>
      <c r="L1550" s="33">
        <v>0.01</v>
      </c>
      <c r="M1550" s="34">
        <f>M1549*L1550</f>
        <v>906.37682155000005</v>
      </c>
    </row>
    <row r="1551" spans="1:13">
      <c r="A1551" s="32"/>
      <c r="B1551" s="29" t="s">
        <v>67</v>
      </c>
      <c r="C1551" s="32"/>
      <c r="D1551" s="32"/>
      <c r="E1551" s="32"/>
      <c r="F1551" s="32"/>
      <c r="G1551" s="32"/>
      <c r="H1551" s="32"/>
      <c r="I1551" s="32"/>
      <c r="J1551" s="32"/>
      <c r="K1551" s="32"/>
      <c r="L1551" s="32"/>
      <c r="M1551" s="34">
        <f>SUM(M1549:M1550)</f>
        <v>91544.058976550004</v>
      </c>
    </row>
    <row r="1552" spans="1:13">
      <c r="A1552" s="32">
        <v>11</v>
      </c>
      <c r="B1552" s="30" t="s">
        <v>211</v>
      </c>
      <c r="C1552" s="31"/>
      <c r="D1552" s="31"/>
      <c r="E1552" s="31"/>
      <c r="F1552" s="31"/>
      <c r="G1552" s="31"/>
      <c r="H1552" s="31"/>
      <c r="I1552" s="31"/>
      <c r="J1552" s="31"/>
      <c r="K1552" s="31"/>
      <c r="L1552" s="33">
        <v>0.15</v>
      </c>
      <c r="M1552" s="34">
        <f>M1551*L1552</f>
        <v>13731.608846482501</v>
      </c>
    </row>
    <row r="1553" spans="1:13">
      <c r="A1553" s="32"/>
      <c r="B1553" s="29" t="s">
        <v>67</v>
      </c>
      <c r="C1553" s="32"/>
      <c r="D1553" s="32"/>
      <c r="E1553" s="32"/>
      <c r="F1553" s="32"/>
      <c r="G1553" s="32"/>
      <c r="H1553" s="32"/>
      <c r="I1553" s="32"/>
      <c r="J1553" s="32"/>
      <c r="K1553" s="32"/>
      <c r="L1553" s="32"/>
      <c r="M1553" s="34">
        <f>SUM(M1551:M1552)</f>
        <v>105275.66782303251</v>
      </c>
    </row>
    <row r="1554" spans="1:13">
      <c r="A1554" s="32">
        <v>12</v>
      </c>
      <c r="B1554" s="30" t="s">
        <v>212</v>
      </c>
      <c r="C1554" s="31"/>
      <c r="D1554" s="31"/>
      <c r="E1554" s="32"/>
      <c r="F1554" s="32"/>
      <c r="G1554" s="32"/>
      <c r="H1554" s="32"/>
      <c r="I1554" s="32"/>
      <c r="J1554" s="32"/>
      <c r="K1554" s="32"/>
      <c r="L1554" s="35">
        <v>0.01</v>
      </c>
      <c r="M1554" s="34">
        <f>M1553*L1554</f>
        <v>1052.7566782303252</v>
      </c>
    </row>
    <row r="1555" spans="1:13">
      <c r="A1555" s="32"/>
      <c r="B1555" s="29" t="s">
        <v>67</v>
      </c>
      <c r="C1555" s="32"/>
      <c r="D1555" s="32"/>
      <c r="E1555" s="32"/>
      <c r="F1555" s="32"/>
      <c r="G1555" s="32"/>
      <c r="H1555" s="32"/>
      <c r="I1555" s="32"/>
      <c r="J1555" s="32"/>
      <c r="K1555" s="32"/>
      <c r="L1555" s="32"/>
      <c r="M1555" s="34">
        <f>SUM(M1553:M1554)</f>
        <v>106328.42450126282</v>
      </c>
    </row>
    <row r="1556" spans="1:13">
      <c r="A1556" s="275">
        <v>13</v>
      </c>
      <c r="B1556" s="37" t="s">
        <v>476</v>
      </c>
      <c r="C1556" s="38"/>
      <c r="D1556" s="38"/>
      <c r="E1556" s="38"/>
      <c r="F1556" s="38"/>
      <c r="G1556" s="38"/>
      <c r="H1556" s="38"/>
      <c r="I1556" s="38"/>
      <c r="J1556" s="38"/>
      <c r="K1556" s="38"/>
      <c r="L1556" s="39">
        <v>0.06</v>
      </c>
      <c r="M1556" s="40">
        <f>M1555*L1556</f>
        <v>6379.705470075769</v>
      </c>
    </row>
    <row r="1557" spans="1:13">
      <c r="A1557" s="36"/>
      <c r="B1557" s="41" t="s">
        <v>67</v>
      </c>
      <c r="C1557" s="38"/>
      <c r="D1557" s="38"/>
      <c r="E1557" s="38"/>
      <c r="F1557" s="38"/>
      <c r="G1557" s="38"/>
      <c r="H1557" s="38"/>
      <c r="I1557" s="38"/>
      <c r="J1557" s="38"/>
      <c r="K1557" s="38"/>
      <c r="L1557" s="38"/>
      <c r="M1557" s="40">
        <f>M1555+M1556</f>
        <v>112708.1299713386</v>
      </c>
    </row>
    <row r="1558" spans="1:13" ht="15">
      <c r="A1558" s="42"/>
      <c r="B1558" s="43" t="s">
        <v>79</v>
      </c>
      <c r="C1558" s="44"/>
      <c r="D1558" s="45"/>
      <c r="E1558" s="46"/>
      <c r="F1558" s="44"/>
      <c r="G1558" s="44"/>
      <c r="H1558" s="44"/>
      <c r="I1558" s="44"/>
      <c r="J1558" s="44"/>
      <c r="K1558" s="44"/>
      <c r="L1558" s="44"/>
      <c r="M1558" s="47">
        <f>ROUND(M1557,0)</f>
        <v>112708</v>
      </c>
    </row>
    <row r="1559" spans="1:13" ht="15">
      <c r="A1559" s="128"/>
      <c r="B1559" s="129"/>
      <c r="C1559" s="118"/>
      <c r="D1559" s="118"/>
      <c r="E1559" s="118"/>
      <c r="F1559" s="130"/>
      <c r="G1559" s="118"/>
      <c r="H1559" s="131"/>
      <c r="I1559" s="118"/>
      <c r="J1559" s="131"/>
      <c r="K1559" s="118"/>
      <c r="L1559" s="118"/>
      <c r="M1559" s="132"/>
    </row>
    <row r="1560" spans="1:13">
      <c r="A1560" s="143"/>
      <c r="B1560" s="145"/>
      <c r="C1560" s="145"/>
      <c r="D1560" s="145"/>
      <c r="E1560" s="145"/>
      <c r="F1560" s="146"/>
      <c r="G1560" s="145"/>
      <c r="H1560" s="147"/>
      <c r="I1560" s="145"/>
      <c r="J1560" s="152"/>
      <c r="K1560" s="145"/>
      <c r="L1560" s="145"/>
      <c r="M1560" s="133"/>
    </row>
    <row r="1561" spans="1:13" ht="15">
      <c r="A1561" s="387" t="s">
        <v>432</v>
      </c>
      <c r="B1561" s="387"/>
      <c r="C1561" s="387"/>
      <c r="D1561" s="387"/>
      <c r="E1561" s="387"/>
      <c r="F1561" s="387"/>
      <c r="G1561" s="387"/>
      <c r="H1561" s="387"/>
      <c r="I1561" s="387"/>
      <c r="J1561" s="387"/>
      <c r="K1561" s="387"/>
      <c r="L1561" s="387"/>
      <c r="M1561" s="387"/>
    </row>
    <row r="1562" spans="1:13" ht="28.5">
      <c r="A1562" s="123"/>
      <c r="B1562" s="73" t="s">
        <v>192</v>
      </c>
      <c r="C1562" s="123"/>
      <c r="D1562" s="123"/>
      <c r="E1562" s="123"/>
      <c r="F1562" s="124"/>
      <c r="G1562" s="123"/>
      <c r="H1562" s="125"/>
      <c r="I1562" s="123"/>
      <c r="J1562" s="125"/>
      <c r="K1562" s="123"/>
      <c r="L1562" s="123"/>
      <c r="M1562" s="126"/>
    </row>
    <row r="1563" spans="1:13" ht="15">
      <c r="A1563" s="128" t="s">
        <v>47</v>
      </c>
      <c r="B1563" s="129" t="s">
        <v>48</v>
      </c>
      <c r="C1563" s="118" t="s">
        <v>49</v>
      </c>
      <c r="D1563" s="118" t="s">
        <v>50</v>
      </c>
      <c r="E1563" s="118" t="s">
        <v>51</v>
      </c>
      <c r="F1563" s="130" t="s">
        <v>52</v>
      </c>
      <c r="G1563" s="118" t="s">
        <v>53</v>
      </c>
      <c r="H1563" s="131" t="s">
        <v>54</v>
      </c>
      <c r="I1563" s="118" t="s">
        <v>55</v>
      </c>
      <c r="J1563" s="131" t="s">
        <v>56</v>
      </c>
      <c r="K1563" s="118" t="s">
        <v>57</v>
      </c>
      <c r="L1563" s="118" t="s">
        <v>58</v>
      </c>
      <c r="M1563" s="132" t="s">
        <v>59</v>
      </c>
    </row>
    <row r="1564" spans="1:13">
      <c r="A1564" s="206">
        <v>1</v>
      </c>
      <c r="B1564" s="123" t="s">
        <v>191</v>
      </c>
      <c r="C1564" s="123"/>
      <c r="D1564" s="123">
        <v>1</v>
      </c>
      <c r="E1564" s="126">
        <f>'BASIC RATES'!D59</f>
        <v>10364</v>
      </c>
      <c r="F1564" s="124">
        <v>0.3</v>
      </c>
      <c r="G1564" s="123">
        <f>E1564-(E1564*F1564)</f>
        <v>7254.8</v>
      </c>
      <c r="H1564" s="125"/>
      <c r="I1564" s="123">
        <f>G1564+(G1564*H1564)</f>
        <v>7254.8</v>
      </c>
      <c r="J1564" s="125"/>
      <c r="K1564" s="123">
        <f>I1564*J1564</f>
        <v>0</v>
      </c>
      <c r="L1564" s="123">
        <f>K1564+I1564</f>
        <v>7254.8</v>
      </c>
      <c r="M1564" s="126">
        <f>L1564*D1564</f>
        <v>7254.8</v>
      </c>
    </row>
    <row r="1565" spans="1:13">
      <c r="A1565" s="206">
        <v>2</v>
      </c>
      <c r="B1565" s="123" t="s">
        <v>450</v>
      </c>
      <c r="C1565" s="123"/>
      <c r="D1565" s="123">
        <v>1</v>
      </c>
      <c r="E1565" s="126">
        <f>'BASIC RATES'!D69</f>
        <v>2066</v>
      </c>
      <c r="F1565" s="124">
        <v>0.3</v>
      </c>
      <c r="G1565" s="123">
        <f>E1565-(E1565*F1565)</f>
        <v>1446.2</v>
      </c>
      <c r="H1565" s="125"/>
      <c r="I1565" s="123">
        <f>G1565+(G1565*H1565)</f>
        <v>1446.2</v>
      </c>
      <c r="J1565" s="125"/>
      <c r="K1565" s="123">
        <f>I1565*J1565</f>
        <v>0</v>
      </c>
      <c r="L1565" s="123">
        <f>K1565+I1565</f>
        <v>1446.2</v>
      </c>
      <c r="M1565" s="126">
        <f>L1565*D1565</f>
        <v>1446.2</v>
      </c>
    </row>
    <row r="1566" spans="1:13">
      <c r="A1566" s="206"/>
      <c r="B1566" s="123"/>
      <c r="C1566" s="123"/>
      <c r="D1566" s="123"/>
      <c r="E1566" s="123"/>
      <c r="F1566" s="124"/>
      <c r="G1566" s="123"/>
      <c r="H1566" s="125"/>
      <c r="I1566" s="123"/>
      <c r="J1566" s="125"/>
      <c r="K1566" s="123"/>
      <c r="L1566" s="123"/>
      <c r="M1566" s="126"/>
    </row>
    <row r="1567" spans="1:13">
      <c r="A1567" s="206"/>
      <c r="B1567" s="123" t="s">
        <v>67</v>
      </c>
      <c r="C1567" s="123"/>
      <c r="D1567" s="123"/>
      <c r="E1567" s="123"/>
      <c r="F1567" s="124"/>
      <c r="G1567" s="123"/>
      <c r="H1567" s="125"/>
      <c r="I1567" s="123"/>
      <c r="J1567" s="135"/>
      <c r="K1567" s="123"/>
      <c r="L1567" s="123"/>
      <c r="M1567" s="126">
        <f>SUM(M1564:M1566)</f>
        <v>8701</v>
      </c>
    </row>
    <row r="1568" spans="1:13">
      <c r="A1568" s="206">
        <v>3</v>
      </c>
      <c r="B1568" s="123" t="s">
        <v>68</v>
      </c>
      <c r="C1568" s="123"/>
      <c r="D1568" s="123"/>
      <c r="E1568" s="123"/>
      <c r="F1568" s="124"/>
      <c r="G1568" s="123"/>
      <c r="H1568" s="125"/>
      <c r="I1568" s="123"/>
      <c r="J1568" s="135">
        <v>0.02</v>
      </c>
      <c r="K1568" s="123"/>
      <c r="L1568" s="123"/>
      <c r="M1568" s="126">
        <f>M1567*J1568</f>
        <v>174.02</v>
      </c>
    </row>
    <row r="1569" spans="1:13">
      <c r="A1569" s="206"/>
      <c r="B1569" s="123"/>
      <c r="C1569" s="123"/>
      <c r="D1569" s="123"/>
      <c r="E1569" s="123"/>
      <c r="F1569" s="124"/>
      <c r="G1569" s="123"/>
      <c r="H1569" s="125"/>
      <c r="I1569" s="123"/>
      <c r="J1569" s="135"/>
      <c r="K1569" s="123"/>
      <c r="L1569" s="123"/>
      <c r="M1569" s="126">
        <f>SUM(M1567:M1568)</f>
        <v>8875.02</v>
      </c>
    </row>
    <row r="1570" spans="1:13">
      <c r="A1570" s="207">
        <v>4</v>
      </c>
      <c r="B1570" s="145" t="s">
        <v>386</v>
      </c>
      <c r="C1570" s="145"/>
      <c r="D1570" s="145">
        <v>1</v>
      </c>
      <c r="E1570" s="133"/>
      <c r="F1570" s="153"/>
      <c r="G1570" s="133">
        <f>SUM(G1571:G1573)</f>
        <v>396.72</v>
      </c>
      <c r="H1570" s="154"/>
      <c r="I1570" s="133">
        <f>G1570+(G1570*H1570)</f>
        <v>396.72</v>
      </c>
      <c r="J1570" s="152"/>
      <c r="K1570" s="145">
        <f>I1570*J1570</f>
        <v>0</v>
      </c>
      <c r="L1570" s="145">
        <f>K1570+I1570</f>
        <v>396.72</v>
      </c>
      <c r="M1570" s="133">
        <f>L1570*D1570</f>
        <v>396.72</v>
      </c>
    </row>
    <row r="1571" spans="1:13">
      <c r="A1571" s="161"/>
      <c r="B1571" s="137" t="s">
        <v>70</v>
      </c>
      <c r="C1571" s="123" t="s">
        <v>71</v>
      </c>
      <c r="D1571" s="137">
        <f>0.18+0.06</f>
        <v>0.24</v>
      </c>
      <c r="E1571" s="138">
        <v>579</v>
      </c>
      <c r="F1571" s="123"/>
      <c r="G1571" s="137">
        <f>E1571*D1571</f>
        <v>138.96</v>
      </c>
      <c r="H1571" s="136"/>
      <c r="I1571" s="123"/>
      <c r="J1571" s="135"/>
      <c r="K1571" s="123"/>
      <c r="L1571" s="123"/>
      <c r="M1571" s="126"/>
    </row>
    <row r="1572" spans="1:13">
      <c r="A1572" s="161"/>
      <c r="B1572" s="137" t="s">
        <v>72</v>
      </c>
      <c r="C1572" s="123" t="s">
        <v>71</v>
      </c>
      <c r="D1572" s="137">
        <v>0.12</v>
      </c>
      <c r="E1572" s="138">
        <v>579</v>
      </c>
      <c r="F1572" s="123"/>
      <c r="G1572" s="137">
        <f>E1572*D1572</f>
        <v>69.48</v>
      </c>
      <c r="H1572" s="136"/>
      <c r="I1572" s="123"/>
      <c r="J1572" s="135"/>
      <c r="K1572" s="123"/>
      <c r="L1572" s="123"/>
      <c r="M1572" s="126"/>
    </row>
    <row r="1573" spans="1:13">
      <c r="A1573" s="161"/>
      <c r="B1573" s="137" t="s">
        <v>73</v>
      </c>
      <c r="C1573" s="123" t="s">
        <v>71</v>
      </c>
      <c r="D1573" s="137">
        <f>0.3+0.06</f>
        <v>0.36</v>
      </c>
      <c r="E1573" s="138">
        <v>523</v>
      </c>
      <c r="F1573" s="123"/>
      <c r="G1573" s="137">
        <f>E1573*D1573</f>
        <v>188.28</v>
      </c>
      <c r="H1573" s="136"/>
      <c r="I1573" s="123"/>
      <c r="J1573" s="135"/>
      <c r="K1573" s="123"/>
      <c r="L1573" s="123"/>
      <c r="M1573" s="126"/>
    </row>
    <row r="1574" spans="1:13">
      <c r="A1574" s="206"/>
      <c r="B1574" s="123"/>
      <c r="C1574" s="123"/>
      <c r="D1574" s="123"/>
      <c r="E1574" s="123"/>
      <c r="F1574" s="124"/>
      <c r="G1574" s="123"/>
      <c r="H1574" s="125"/>
      <c r="I1574" s="123"/>
      <c r="J1574" s="135"/>
      <c r="K1574" s="123"/>
      <c r="L1574" s="123"/>
      <c r="M1574" s="126"/>
    </row>
    <row r="1575" spans="1:13">
      <c r="A1575" s="206"/>
      <c r="B1575" s="123"/>
      <c r="C1575" s="123"/>
      <c r="D1575" s="123"/>
      <c r="E1575" s="123"/>
      <c r="F1575" s="124"/>
      <c r="G1575" s="123"/>
      <c r="H1575" s="125"/>
      <c r="I1575" s="123"/>
      <c r="J1575" s="135"/>
      <c r="K1575" s="123"/>
      <c r="L1575" s="123"/>
      <c r="M1575" s="126">
        <f>SUM(M1569:M1574)</f>
        <v>9271.74</v>
      </c>
    </row>
    <row r="1576" spans="1:13">
      <c r="A1576" s="206">
        <v>5</v>
      </c>
      <c r="B1576" s="123" t="s">
        <v>74</v>
      </c>
      <c r="C1576" s="123"/>
      <c r="D1576" s="123"/>
      <c r="E1576" s="123"/>
      <c r="F1576" s="124"/>
      <c r="G1576" s="123"/>
      <c r="H1576" s="125"/>
      <c r="I1576" s="123"/>
      <c r="J1576" s="135">
        <v>0.01</v>
      </c>
      <c r="K1576" s="123"/>
      <c r="L1576" s="123"/>
      <c r="M1576" s="126">
        <f>M1575*J1576</f>
        <v>92.717399999999998</v>
      </c>
    </row>
    <row r="1577" spans="1:13">
      <c r="A1577" s="206"/>
      <c r="B1577" s="123"/>
      <c r="C1577" s="123"/>
      <c r="D1577" s="123"/>
      <c r="E1577" s="123"/>
      <c r="F1577" s="124"/>
      <c r="G1577" s="123"/>
      <c r="H1577" s="125"/>
      <c r="I1577" s="123"/>
      <c r="J1577" s="135"/>
      <c r="K1577" s="123"/>
      <c r="L1577" s="123"/>
      <c r="M1577" s="126">
        <f>M1576+M1575</f>
        <v>9364.4573999999993</v>
      </c>
    </row>
    <row r="1578" spans="1:13">
      <c r="A1578" s="206">
        <v>6</v>
      </c>
      <c r="B1578" s="123" t="s">
        <v>75</v>
      </c>
      <c r="C1578" s="123"/>
      <c r="D1578" s="123"/>
      <c r="E1578" s="123"/>
      <c r="F1578" s="124"/>
      <c r="G1578" s="123"/>
      <c r="H1578" s="125"/>
      <c r="I1578" s="123"/>
      <c r="J1578" s="135">
        <v>0.15</v>
      </c>
      <c r="K1578" s="123"/>
      <c r="L1578" s="123"/>
      <c r="M1578" s="126">
        <f>M1577*J1578</f>
        <v>1404.6686099999999</v>
      </c>
    </row>
    <row r="1579" spans="1:13">
      <c r="A1579" s="206"/>
      <c r="B1579" s="123"/>
      <c r="C1579" s="123"/>
      <c r="D1579" s="123"/>
      <c r="E1579" s="123"/>
      <c r="F1579" s="124"/>
      <c r="G1579" s="123"/>
      <c r="H1579" s="125"/>
      <c r="I1579" s="123"/>
      <c r="J1579" s="135"/>
      <c r="K1579" s="123"/>
      <c r="L1579" s="123"/>
      <c r="M1579" s="126">
        <f>ROUND(M1577+M1578,0)</f>
        <v>10769</v>
      </c>
    </row>
    <row r="1580" spans="1:13">
      <c r="A1580" s="206">
        <v>7</v>
      </c>
      <c r="B1580" s="123" t="s">
        <v>76</v>
      </c>
      <c r="C1580" s="123"/>
      <c r="D1580" s="123"/>
      <c r="E1580" s="126"/>
      <c r="F1580" s="134"/>
      <c r="G1580" s="126"/>
      <c r="H1580" s="134"/>
      <c r="I1580" s="126"/>
      <c r="J1580" s="135">
        <v>0.01</v>
      </c>
      <c r="K1580" s="126"/>
      <c r="L1580" s="126"/>
      <c r="M1580" s="126">
        <f>M1579*J1580</f>
        <v>107.69</v>
      </c>
    </row>
    <row r="1581" spans="1:13">
      <c r="A1581" s="161"/>
      <c r="B1581" s="123"/>
      <c r="C1581" s="123"/>
      <c r="D1581" s="123"/>
      <c r="E1581" s="126"/>
      <c r="F1581" s="134"/>
      <c r="G1581" s="126"/>
      <c r="H1581" s="134"/>
      <c r="I1581" s="126"/>
      <c r="J1581" s="135"/>
      <c r="K1581" s="126"/>
      <c r="L1581" s="126"/>
      <c r="M1581" s="126">
        <f>SUM(M1579:M1580)</f>
        <v>10876.69</v>
      </c>
    </row>
    <row r="1582" spans="1:13">
      <c r="A1582" s="206">
        <v>8</v>
      </c>
      <c r="B1582" s="123" t="s">
        <v>387</v>
      </c>
      <c r="C1582" s="123"/>
      <c r="D1582" s="123"/>
      <c r="E1582" s="123"/>
      <c r="F1582" s="124"/>
      <c r="G1582" s="123"/>
      <c r="H1582" s="125"/>
      <c r="I1582" s="123"/>
      <c r="J1582" s="136">
        <v>0.06</v>
      </c>
      <c r="K1582" s="123"/>
      <c r="L1582" s="123"/>
      <c r="M1582" s="126">
        <f>M1579*J1582</f>
        <v>646.14</v>
      </c>
    </row>
    <row r="1583" spans="1:13">
      <c r="A1583" s="123"/>
      <c r="B1583" s="123"/>
      <c r="C1583" s="123"/>
      <c r="D1583" s="123"/>
      <c r="E1583" s="123"/>
      <c r="F1583" s="124"/>
      <c r="G1583" s="123"/>
      <c r="H1583" s="125"/>
      <c r="I1583" s="123"/>
      <c r="J1583" s="135"/>
      <c r="K1583" s="123"/>
      <c r="L1583" s="123"/>
      <c r="M1583" s="126">
        <f>ROUND(M1579+M1582,0)</f>
        <v>11415</v>
      </c>
    </row>
    <row r="1584" spans="1:13">
      <c r="A1584" s="123"/>
      <c r="B1584" s="123"/>
      <c r="C1584" s="123"/>
      <c r="D1584" s="123"/>
      <c r="E1584" s="123"/>
      <c r="F1584" s="124"/>
      <c r="G1584" s="123"/>
      <c r="H1584" s="125"/>
      <c r="I1584" s="123"/>
      <c r="J1584" s="135"/>
      <c r="K1584" s="123"/>
      <c r="L1584" s="123"/>
      <c r="M1584" s="126"/>
    </row>
    <row r="1585" spans="1:13" ht="15">
      <c r="A1585" s="123"/>
      <c r="B1585" s="123" t="s">
        <v>137</v>
      </c>
      <c r="C1585" s="123"/>
      <c r="D1585" s="123"/>
      <c r="E1585" s="123"/>
      <c r="F1585" s="124"/>
      <c r="G1585" s="123"/>
      <c r="H1585" s="125"/>
      <c r="I1585" s="123"/>
      <c r="J1585" s="135"/>
      <c r="K1585" s="123"/>
      <c r="L1585" s="123"/>
      <c r="M1585" s="139">
        <f>ROUND(M1583+M1584,0)</f>
        <v>11415</v>
      </c>
    </row>
    <row r="1586" spans="1:13" ht="15">
      <c r="A1586" s="143"/>
      <c r="B1586" s="145"/>
      <c r="C1586" s="145"/>
      <c r="D1586" s="145"/>
      <c r="E1586" s="145"/>
      <c r="F1586" s="146"/>
      <c r="G1586" s="145"/>
      <c r="H1586" s="147"/>
      <c r="I1586" s="145"/>
      <c r="J1586" s="147"/>
      <c r="K1586" s="145"/>
      <c r="L1586" s="145"/>
      <c r="M1586" s="156"/>
    </row>
    <row r="1587" spans="1:13" ht="15">
      <c r="A1587" s="387" t="s">
        <v>432</v>
      </c>
      <c r="B1587" s="387"/>
      <c r="C1587" s="387"/>
      <c r="D1587" s="387"/>
      <c r="E1587" s="387"/>
      <c r="F1587" s="387"/>
      <c r="G1587" s="387"/>
      <c r="H1587" s="387"/>
      <c r="I1587" s="387"/>
      <c r="J1587" s="387"/>
      <c r="K1587" s="387"/>
      <c r="L1587" s="387"/>
      <c r="M1587" s="387"/>
    </row>
    <row r="1588" spans="1:13" ht="28.5">
      <c r="A1588" s="123"/>
      <c r="B1588" s="73" t="s">
        <v>448</v>
      </c>
      <c r="C1588" s="123"/>
      <c r="D1588" s="123"/>
      <c r="E1588" s="123"/>
      <c r="F1588" s="124"/>
      <c r="G1588" s="123"/>
      <c r="H1588" s="125"/>
      <c r="I1588" s="123"/>
      <c r="J1588" s="125"/>
      <c r="K1588" s="123"/>
      <c r="L1588" s="123"/>
      <c r="M1588" s="126"/>
    </row>
    <row r="1589" spans="1:13" ht="15">
      <c r="A1589" s="128" t="s">
        <v>47</v>
      </c>
      <c r="B1589" s="129" t="s">
        <v>48</v>
      </c>
      <c r="C1589" s="118" t="s">
        <v>49</v>
      </c>
      <c r="D1589" s="118" t="s">
        <v>50</v>
      </c>
      <c r="E1589" s="118" t="s">
        <v>51</v>
      </c>
      <c r="F1589" s="130" t="s">
        <v>52</v>
      </c>
      <c r="G1589" s="118" t="s">
        <v>53</v>
      </c>
      <c r="H1589" s="131" t="s">
        <v>54</v>
      </c>
      <c r="I1589" s="118" t="s">
        <v>55</v>
      </c>
      <c r="J1589" s="131" t="s">
        <v>56</v>
      </c>
      <c r="K1589" s="118" t="s">
        <v>57</v>
      </c>
      <c r="L1589" s="118" t="s">
        <v>58</v>
      </c>
      <c r="M1589" s="132" t="s">
        <v>59</v>
      </c>
    </row>
    <row r="1590" spans="1:13">
      <c r="A1590" s="206">
        <v>1</v>
      </c>
      <c r="B1590" s="123" t="s">
        <v>450</v>
      </c>
      <c r="C1590" s="123"/>
      <c r="D1590" s="123">
        <v>1</v>
      </c>
      <c r="E1590" s="126">
        <f>'BASIC RATES'!D70</f>
        <v>3866</v>
      </c>
      <c r="F1590" s="124">
        <v>0.3</v>
      </c>
      <c r="G1590" s="123">
        <f>E1590-(E1590*F1590)</f>
        <v>2706.2</v>
      </c>
      <c r="H1590" s="125"/>
      <c r="I1590" s="123">
        <f>G1590+(G1590*H1590)</f>
        <v>2706.2</v>
      </c>
      <c r="J1590" s="125"/>
      <c r="K1590" s="123">
        <f>I1590*J1590</f>
        <v>0</v>
      </c>
      <c r="L1590" s="123">
        <f>K1590+I1590</f>
        <v>2706.2</v>
      </c>
      <c r="M1590" s="126">
        <f>L1590*D1590</f>
        <v>2706.2</v>
      </c>
    </row>
    <row r="1591" spans="1:13">
      <c r="A1591" s="206">
        <v>2</v>
      </c>
      <c r="B1591" s="123" t="s">
        <v>449</v>
      </c>
      <c r="C1591" s="123"/>
      <c r="D1591" s="123">
        <v>1</v>
      </c>
      <c r="E1591" s="126">
        <f>'BASIC RATES'!D58</f>
        <v>11932</v>
      </c>
      <c r="F1591" s="124">
        <v>0.3</v>
      </c>
      <c r="G1591" s="123">
        <f>E1591-(E1591*F1591)</f>
        <v>8352.4</v>
      </c>
      <c r="H1591" s="125"/>
      <c r="I1591" s="123">
        <f>G1591+(G1591*H1591)</f>
        <v>8352.4</v>
      </c>
      <c r="J1591" s="125"/>
      <c r="K1591" s="123">
        <f>I1591*J1591</f>
        <v>0</v>
      </c>
      <c r="L1591" s="123">
        <f>K1591+I1591</f>
        <v>8352.4</v>
      </c>
      <c r="M1591" s="126">
        <f>L1591*D1591</f>
        <v>8352.4</v>
      </c>
    </row>
    <row r="1592" spans="1:13">
      <c r="A1592" s="206"/>
      <c r="B1592" s="123"/>
      <c r="C1592" s="123"/>
      <c r="D1592" s="123"/>
      <c r="E1592" s="123"/>
      <c r="F1592" s="124"/>
      <c r="G1592" s="123"/>
      <c r="H1592" s="125"/>
      <c r="I1592" s="123"/>
      <c r="J1592" s="125"/>
      <c r="K1592" s="123"/>
      <c r="L1592" s="123"/>
      <c r="M1592" s="126"/>
    </row>
    <row r="1593" spans="1:13">
      <c r="A1593" s="206"/>
      <c r="B1593" s="123" t="s">
        <v>67</v>
      </c>
      <c r="C1593" s="123"/>
      <c r="D1593" s="123"/>
      <c r="E1593" s="123"/>
      <c r="F1593" s="124"/>
      <c r="G1593" s="123"/>
      <c r="H1593" s="125"/>
      <c r="I1593" s="123"/>
      <c r="J1593" s="135"/>
      <c r="K1593" s="123"/>
      <c r="L1593" s="123"/>
      <c r="M1593" s="126">
        <f>SUM(M1590:M1592)</f>
        <v>11058.599999999999</v>
      </c>
    </row>
    <row r="1594" spans="1:13">
      <c r="A1594" s="206">
        <v>3</v>
      </c>
      <c r="B1594" s="123" t="s">
        <v>68</v>
      </c>
      <c r="C1594" s="123"/>
      <c r="D1594" s="123"/>
      <c r="E1594" s="123"/>
      <c r="F1594" s="124"/>
      <c r="G1594" s="123"/>
      <c r="H1594" s="125"/>
      <c r="I1594" s="123"/>
      <c r="J1594" s="135">
        <v>0.02</v>
      </c>
      <c r="K1594" s="123"/>
      <c r="L1594" s="123"/>
      <c r="M1594" s="126">
        <f>M1593*J1594</f>
        <v>221.17199999999997</v>
      </c>
    </row>
    <row r="1595" spans="1:13">
      <c r="A1595" s="206"/>
      <c r="B1595" s="123"/>
      <c r="C1595" s="123"/>
      <c r="D1595" s="123"/>
      <c r="E1595" s="123"/>
      <c r="F1595" s="124"/>
      <c r="G1595" s="123"/>
      <c r="H1595" s="125"/>
      <c r="I1595" s="123"/>
      <c r="J1595" s="135"/>
      <c r="K1595" s="123"/>
      <c r="L1595" s="123"/>
      <c r="M1595" s="126">
        <f>SUM(M1593:M1594)</f>
        <v>11279.771999999999</v>
      </c>
    </row>
    <row r="1596" spans="1:13">
      <c r="A1596" s="207">
        <v>4</v>
      </c>
      <c r="B1596" s="145" t="s">
        <v>69</v>
      </c>
      <c r="C1596" s="145"/>
      <c r="D1596" s="145">
        <v>1</v>
      </c>
      <c r="E1596" s="133"/>
      <c r="F1596" s="153"/>
      <c r="G1596" s="133">
        <f>SUM(G1597:G1599)</f>
        <v>396.72</v>
      </c>
      <c r="H1596" s="154"/>
      <c r="I1596" s="133">
        <f>G1596+(G1596*H1596)</f>
        <v>396.72</v>
      </c>
      <c r="J1596" s="152"/>
      <c r="K1596" s="145">
        <f>I1596*J1596</f>
        <v>0</v>
      </c>
      <c r="L1596" s="145">
        <f>K1596+I1596</f>
        <v>396.72</v>
      </c>
      <c r="M1596" s="133">
        <f>L1596*D1596</f>
        <v>396.72</v>
      </c>
    </row>
    <row r="1597" spans="1:13">
      <c r="A1597" s="161"/>
      <c r="B1597" s="137" t="s">
        <v>70</v>
      </c>
      <c r="C1597" s="123" t="s">
        <v>71</v>
      </c>
      <c r="D1597" s="137">
        <f>0.18+0.06</f>
        <v>0.24</v>
      </c>
      <c r="E1597" s="138">
        <v>579</v>
      </c>
      <c r="F1597" s="123"/>
      <c r="G1597" s="137">
        <f>E1597*D1597</f>
        <v>138.96</v>
      </c>
      <c r="H1597" s="136"/>
      <c r="I1597" s="123"/>
      <c r="J1597" s="135"/>
      <c r="K1597" s="123"/>
      <c r="L1597" s="123"/>
      <c r="M1597" s="126"/>
    </row>
    <row r="1598" spans="1:13">
      <c r="A1598" s="161"/>
      <c r="B1598" s="137" t="s">
        <v>72</v>
      </c>
      <c r="C1598" s="123" t="s">
        <v>71</v>
      </c>
      <c r="D1598" s="137">
        <v>0.12</v>
      </c>
      <c r="E1598" s="138">
        <v>579</v>
      </c>
      <c r="F1598" s="123"/>
      <c r="G1598" s="137">
        <f>E1598*D1598</f>
        <v>69.48</v>
      </c>
      <c r="H1598" s="136"/>
      <c r="I1598" s="123"/>
      <c r="J1598" s="135"/>
      <c r="K1598" s="123"/>
      <c r="L1598" s="123"/>
      <c r="M1598" s="126"/>
    </row>
    <row r="1599" spans="1:13">
      <c r="A1599" s="161"/>
      <c r="B1599" s="137" t="s">
        <v>73</v>
      </c>
      <c r="C1599" s="123" t="s">
        <v>71</v>
      </c>
      <c r="D1599" s="137">
        <f>0.3+0.06</f>
        <v>0.36</v>
      </c>
      <c r="E1599" s="138">
        <v>523</v>
      </c>
      <c r="F1599" s="123"/>
      <c r="G1599" s="137">
        <f>E1599*D1599</f>
        <v>188.28</v>
      </c>
      <c r="H1599" s="136"/>
      <c r="I1599" s="123"/>
      <c r="J1599" s="135"/>
      <c r="K1599" s="123"/>
      <c r="L1599" s="123"/>
      <c r="M1599" s="126"/>
    </row>
    <row r="1600" spans="1:13">
      <c r="A1600" s="206"/>
      <c r="B1600" s="123"/>
      <c r="C1600" s="123"/>
      <c r="D1600" s="123"/>
      <c r="E1600" s="123"/>
      <c r="F1600" s="124"/>
      <c r="G1600" s="123"/>
      <c r="H1600" s="125"/>
      <c r="I1600" s="123"/>
      <c r="J1600" s="135"/>
      <c r="K1600" s="123"/>
      <c r="L1600" s="123"/>
      <c r="M1600" s="126"/>
    </row>
    <row r="1601" spans="1:13">
      <c r="A1601" s="206"/>
      <c r="B1601" s="123"/>
      <c r="C1601" s="123"/>
      <c r="D1601" s="123"/>
      <c r="E1601" s="123"/>
      <c r="F1601" s="124"/>
      <c r="G1601" s="123"/>
      <c r="H1601" s="125"/>
      <c r="I1601" s="123"/>
      <c r="J1601" s="135"/>
      <c r="K1601" s="123"/>
      <c r="L1601" s="123"/>
      <c r="M1601" s="126">
        <f>SUM(M1595:M1600)</f>
        <v>11676.491999999998</v>
      </c>
    </row>
    <row r="1602" spans="1:13">
      <c r="A1602" s="206">
        <v>5</v>
      </c>
      <c r="B1602" s="123" t="s">
        <v>74</v>
      </c>
      <c r="C1602" s="123"/>
      <c r="D1602" s="123"/>
      <c r="E1602" s="123"/>
      <c r="F1602" s="124"/>
      <c r="G1602" s="123"/>
      <c r="H1602" s="125"/>
      <c r="I1602" s="123"/>
      <c r="J1602" s="135">
        <v>0.01</v>
      </c>
      <c r="K1602" s="123"/>
      <c r="L1602" s="123"/>
      <c r="M1602" s="126">
        <f>M1601*J1602</f>
        <v>116.76491999999999</v>
      </c>
    </row>
    <row r="1603" spans="1:13">
      <c r="A1603" s="206"/>
      <c r="B1603" s="123"/>
      <c r="C1603" s="123"/>
      <c r="D1603" s="123"/>
      <c r="E1603" s="123"/>
      <c r="F1603" s="124"/>
      <c r="G1603" s="123"/>
      <c r="H1603" s="125"/>
      <c r="I1603" s="123"/>
      <c r="J1603" s="135"/>
      <c r="K1603" s="123"/>
      <c r="L1603" s="123"/>
      <c r="M1603" s="126">
        <f>M1602+M1601</f>
        <v>11793.256919999998</v>
      </c>
    </row>
    <row r="1604" spans="1:13">
      <c r="A1604" s="206">
        <v>6</v>
      </c>
      <c r="B1604" s="123" t="s">
        <v>75</v>
      </c>
      <c r="C1604" s="123"/>
      <c r="D1604" s="123"/>
      <c r="E1604" s="123"/>
      <c r="F1604" s="124"/>
      <c r="G1604" s="123"/>
      <c r="H1604" s="125"/>
      <c r="I1604" s="123"/>
      <c r="J1604" s="135">
        <v>0.15</v>
      </c>
      <c r="K1604" s="123"/>
      <c r="L1604" s="123"/>
      <c r="M1604" s="126">
        <f>M1603*J1604</f>
        <v>1768.9885379999996</v>
      </c>
    </row>
    <row r="1605" spans="1:13">
      <c r="A1605" s="206"/>
      <c r="B1605" s="123"/>
      <c r="C1605" s="123"/>
      <c r="D1605" s="123"/>
      <c r="E1605" s="123"/>
      <c r="F1605" s="124"/>
      <c r="G1605" s="123"/>
      <c r="H1605" s="125"/>
      <c r="I1605" s="123"/>
      <c r="J1605" s="135"/>
      <c r="K1605" s="123"/>
      <c r="L1605" s="123"/>
      <c r="M1605" s="126">
        <f>ROUND(M1603+M1604,0)</f>
        <v>13562</v>
      </c>
    </row>
    <row r="1606" spans="1:13">
      <c r="A1606" s="206">
        <v>7</v>
      </c>
      <c r="B1606" s="123" t="s">
        <v>76</v>
      </c>
      <c r="C1606" s="123"/>
      <c r="D1606" s="123"/>
      <c r="E1606" s="126"/>
      <c r="F1606" s="134"/>
      <c r="G1606" s="126"/>
      <c r="H1606" s="134"/>
      <c r="I1606" s="126"/>
      <c r="J1606" s="135">
        <v>0.01</v>
      </c>
      <c r="K1606" s="126"/>
      <c r="L1606" s="126"/>
      <c r="M1606" s="126">
        <f>M1605*J1606</f>
        <v>135.62</v>
      </c>
    </row>
    <row r="1607" spans="1:13">
      <c r="A1607" s="161"/>
      <c r="B1607" s="123"/>
      <c r="C1607" s="123"/>
      <c r="D1607" s="123"/>
      <c r="E1607" s="126"/>
      <c r="F1607" s="134"/>
      <c r="G1607" s="126"/>
      <c r="H1607" s="134"/>
      <c r="I1607" s="126"/>
      <c r="J1607" s="135"/>
      <c r="K1607" s="126"/>
      <c r="L1607" s="126"/>
      <c r="M1607" s="126">
        <f>SUM(M1605:M1606)</f>
        <v>13697.62</v>
      </c>
    </row>
    <row r="1608" spans="1:13">
      <c r="A1608" s="206">
        <v>8</v>
      </c>
      <c r="B1608" s="123" t="s">
        <v>387</v>
      </c>
      <c r="C1608" s="123"/>
      <c r="D1608" s="123"/>
      <c r="E1608" s="123"/>
      <c r="F1608" s="124"/>
      <c r="G1608" s="123"/>
      <c r="H1608" s="125"/>
      <c r="I1608" s="123"/>
      <c r="J1608" s="136">
        <v>0.06</v>
      </c>
      <c r="K1608" s="123"/>
      <c r="L1608" s="123"/>
      <c r="M1608" s="126">
        <f>M1605*J1608</f>
        <v>813.71999999999991</v>
      </c>
    </row>
    <row r="1609" spans="1:13">
      <c r="A1609" s="123"/>
      <c r="B1609" s="123"/>
      <c r="C1609" s="123"/>
      <c r="D1609" s="123"/>
      <c r="E1609" s="123"/>
      <c r="F1609" s="124"/>
      <c r="G1609" s="123"/>
      <c r="H1609" s="125"/>
      <c r="I1609" s="123"/>
      <c r="J1609" s="135"/>
      <c r="K1609" s="123"/>
      <c r="L1609" s="123"/>
      <c r="M1609" s="126">
        <f>ROUND(M1605+M1608,0)</f>
        <v>14376</v>
      </c>
    </row>
    <row r="1610" spans="1:13">
      <c r="A1610" s="123"/>
      <c r="B1610" s="123"/>
      <c r="C1610" s="123"/>
      <c r="D1610" s="123"/>
      <c r="E1610" s="123"/>
      <c r="F1610" s="124"/>
      <c r="G1610" s="123"/>
      <c r="H1610" s="125"/>
      <c r="I1610" s="123"/>
      <c r="J1610" s="135"/>
      <c r="K1610" s="123"/>
      <c r="L1610" s="123"/>
      <c r="M1610" s="126"/>
    </row>
    <row r="1611" spans="1:13" ht="15">
      <c r="A1611" s="123"/>
      <c r="B1611" s="123" t="s">
        <v>137</v>
      </c>
      <c r="C1611" s="123"/>
      <c r="D1611" s="123"/>
      <c r="E1611" s="123"/>
      <c r="F1611" s="124"/>
      <c r="G1611" s="123"/>
      <c r="H1611" s="125"/>
      <c r="I1611" s="123"/>
      <c r="J1611" s="135"/>
      <c r="K1611" s="123"/>
      <c r="L1611" s="123"/>
      <c r="M1611" s="139">
        <f>ROUND(M1609+M1610,0)</f>
        <v>14376</v>
      </c>
    </row>
    <row r="1612" spans="1:13" ht="15">
      <c r="A1612" s="143"/>
      <c r="B1612" s="253"/>
      <c r="C1612" s="254"/>
      <c r="D1612" s="145"/>
      <c r="E1612" s="145"/>
      <c r="F1612" s="146"/>
      <c r="G1612" s="145"/>
      <c r="H1612" s="147"/>
      <c r="I1612" s="145"/>
      <c r="J1612" s="147"/>
      <c r="K1612" s="145"/>
      <c r="L1612" s="145"/>
      <c r="M1612" s="156"/>
    </row>
    <row r="1613" spans="1:13" ht="15">
      <c r="A1613" s="143"/>
      <c r="B1613" s="253"/>
      <c r="C1613" s="254"/>
      <c r="D1613" s="145"/>
      <c r="E1613" s="145"/>
      <c r="F1613" s="146"/>
      <c r="G1613" s="145"/>
      <c r="H1613" s="147"/>
      <c r="I1613" s="145"/>
      <c r="J1613" s="147"/>
      <c r="K1613" s="145"/>
      <c r="L1613" s="145"/>
      <c r="M1613" s="156"/>
    </row>
    <row r="1614" spans="1:13">
      <c r="A1614" s="48"/>
      <c r="B1614" s="393" t="s">
        <v>209</v>
      </c>
      <c r="C1614" s="394"/>
      <c r="D1614" s="49"/>
      <c r="E1614" s="50"/>
      <c r="F1614" s="50"/>
      <c r="G1614" s="50"/>
      <c r="H1614" s="50"/>
      <c r="I1614" s="50"/>
      <c r="J1614" s="50"/>
      <c r="K1614" s="50"/>
      <c r="L1614" s="50"/>
      <c r="M1614" s="49"/>
    </row>
    <row r="1615" spans="1:13">
      <c r="A1615" s="50" t="s">
        <v>47</v>
      </c>
      <c r="B1615" s="51" t="s">
        <v>48</v>
      </c>
      <c r="C1615" s="50" t="s">
        <v>49</v>
      </c>
      <c r="D1615" s="49" t="s">
        <v>50</v>
      </c>
      <c r="E1615" s="50" t="s">
        <v>51</v>
      </c>
      <c r="F1615" s="50" t="s">
        <v>52</v>
      </c>
      <c r="G1615" s="50" t="s">
        <v>53</v>
      </c>
      <c r="H1615" s="50" t="s">
        <v>54</v>
      </c>
      <c r="I1615" s="50" t="s">
        <v>55</v>
      </c>
      <c r="J1615" s="50" t="s">
        <v>56</v>
      </c>
      <c r="K1615" s="50" t="s">
        <v>57</v>
      </c>
      <c r="L1615" s="50" t="s">
        <v>58</v>
      </c>
      <c r="M1615" s="49" t="s">
        <v>59</v>
      </c>
    </row>
    <row r="1616" spans="1:13">
      <c r="A1616" s="50">
        <v>1</v>
      </c>
      <c r="B1616" s="52" t="s">
        <v>210</v>
      </c>
      <c r="C1616" s="50" t="s">
        <v>164</v>
      </c>
      <c r="D1616" s="49">
        <v>100</v>
      </c>
      <c r="E1616" s="49">
        <f>'BASIC RATES'!D87</f>
        <v>142.1</v>
      </c>
      <c r="F1616" s="53">
        <v>0.5</v>
      </c>
      <c r="G1616" s="54">
        <f>SUM(E1616-(E1616*F1616))</f>
        <v>71.05</v>
      </c>
      <c r="H1616" s="55">
        <v>0.1236</v>
      </c>
      <c r="I1616" s="54">
        <f>G1616*H1616</f>
        <v>8.7817799999999995</v>
      </c>
      <c r="J1616" s="56">
        <v>0.05</v>
      </c>
      <c r="K1616" s="54">
        <f>SUM(G1616+I1616)*J1616</f>
        <v>3.9915889999999998</v>
      </c>
      <c r="L1616" s="57">
        <f>G1616+I1616+K1616</f>
        <v>83.823369</v>
      </c>
      <c r="M1616" s="58">
        <f>(D1616*L1616)</f>
        <v>8382.3369000000002</v>
      </c>
    </row>
    <row r="1617" spans="1:13" ht="28.5">
      <c r="A1617" s="50">
        <v>2</v>
      </c>
      <c r="B1617" s="52" t="s">
        <v>199</v>
      </c>
      <c r="C1617" s="50" t="s">
        <v>63</v>
      </c>
      <c r="D1617" s="59">
        <v>918</v>
      </c>
      <c r="E1617" s="60">
        <v>5</v>
      </c>
      <c r="F1617" s="56">
        <v>0</v>
      </c>
      <c r="G1617" s="60">
        <f>SUM(E1617-(E1617*F1617))</f>
        <v>5</v>
      </c>
      <c r="H1617" s="55"/>
      <c r="I1617" s="54"/>
      <c r="J1617" s="56"/>
      <c r="K1617" s="54"/>
      <c r="L1617" s="61">
        <f>G1617+I1617+K1617</f>
        <v>5</v>
      </c>
      <c r="M1617" s="59">
        <f>D1617*L1617</f>
        <v>4590</v>
      </c>
    </row>
    <row r="1618" spans="1:13">
      <c r="A1618" s="50">
        <v>3</v>
      </c>
      <c r="B1618" s="52" t="s">
        <v>200</v>
      </c>
      <c r="C1618" s="50" t="s">
        <v>201</v>
      </c>
      <c r="D1618" s="49">
        <v>8.76</v>
      </c>
      <c r="E1618" s="62">
        <v>1590</v>
      </c>
      <c r="F1618" s="56">
        <v>0</v>
      </c>
      <c r="G1618" s="54">
        <f>SUM(E1618-(E1618*F1618))</f>
        <v>1590</v>
      </c>
      <c r="H1618" s="55"/>
      <c r="I1618" s="54"/>
      <c r="J1618" s="56"/>
      <c r="K1618" s="54"/>
      <c r="L1618" s="61">
        <f>G1618+I1618+K1618</f>
        <v>1590</v>
      </c>
      <c r="M1618" s="59">
        <f>D1618*L1618</f>
        <v>13928.4</v>
      </c>
    </row>
    <row r="1619" spans="1:13">
      <c r="A1619" s="50">
        <v>4</v>
      </c>
      <c r="B1619" s="52" t="s">
        <v>202</v>
      </c>
      <c r="C1619" s="50" t="s">
        <v>63</v>
      </c>
      <c r="D1619" s="59">
        <f>100/50</f>
        <v>2</v>
      </c>
      <c r="E1619" s="62">
        <v>225</v>
      </c>
      <c r="F1619" s="56">
        <v>0</v>
      </c>
      <c r="G1619" s="54">
        <f>SUM(E1619-(E1619*F1619))</f>
        <v>225</v>
      </c>
      <c r="H1619" s="55"/>
      <c r="I1619" s="54"/>
      <c r="J1619" s="56"/>
      <c r="K1619" s="54"/>
      <c r="L1619" s="61">
        <f>G1619+I1619+K1619</f>
        <v>225</v>
      </c>
      <c r="M1619" s="59">
        <f>D1619*L1619</f>
        <v>450</v>
      </c>
    </row>
    <row r="1620" spans="1:13">
      <c r="A1620" s="50"/>
      <c r="B1620" s="63" t="s">
        <v>67</v>
      </c>
      <c r="C1620" s="50"/>
      <c r="D1620" s="49"/>
      <c r="E1620" s="54"/>
      <c r="F1620" s="50"/>
      <c r="G1620" s="50"/>
      <c r="H1620" s="50"/>
      <c r="I1620" s="50"/>
      <c r="J1620" s="50"/>
      <c r="K1620" s="50"/>
      <c r="L1620" s="50"/>
      <c r="M1620" s="58">
        <f>SUM(M1616:M1619)</f>
        <v>27350.7369</v>
      </c>
    </row>
    <row r="1621" spans="1:13">
      <c r="A1621" s="50"/>
      <c r="B1621" s="52" t="s">
        <v>195</v>
      </c>
      <c r="C1621" s="50"/>
      <c r="D1621" s="49"/>
      <c r="E1621" s="54"/>
      <c r="F1621" s="50"/>
      <c r="G1621" s="50"/>
      <c r="H1621" s="50"/>
      <c r="I1621" s="50"/>
      <c r="J1621" s="50"/>
      <c r="K1621" s="50"/>
      <c r="L1621" s="53">
        <v>0.02</v>
      </c>
      <c r="M1621" s="58">
        <f>M1620*L1621</f>
        <v>547.01473799999997</v>
      </c>
    </row>
    <row r="1622" spans="1:13">
      <c r="A1622" s="50"/>
      <c r="B1622" s="52" t="s">
        <v>203</v>
      </c>
      <c r="C1622" s="50"/>
      <c r="D1622" s="49"/>
      <c r="E1622" s="54"/>
      <c r="F1622" s="50"/>
      <c r="G1622" s="50"/>
      <c r="H1622" s="50"/>
      <c r="I1622" s="50"/>
      <c r="J1622" s="50"/>
      <c r="K1622" s="50"/>
      <c r="L1622" s="54"/>
      <c r="M1622" s="58"/>
    </row>
    <row r="1623" spans="1:13">
      <c r="A1623" s="50"/>
      <c r="B1623" s="64" t="s">
        <v>197</v>
      </c>
      <c r="C1623" s="50" t="s">
        <v>167</v>
      </c>
      <c r="D1623" s="59">
        <v>1</v>
      </c>
      <c r="E1623" s="27">
        <v>579</v>
      </c>
      <c r="F1623" s="56">
        <v>0</v>
      </c>
      <c r="G1623" s="54">
        <f>SUM(E1623-(E1623*F1623))</f>
        <v>579</v>
      </c>
      <c r="H1623" s="55"/>
      <c r="I1623" s="54"/>
      <c r="J1623" s="56"/>
      <c r="K1623" s="54"/>
      <c r="L1623" s="61">
        <f>G1623+I1623+K1623</f>
        <v>579</v>
      </c>
      <c r="M1623" s="58">
        <f>D1623*L1623</f>
        <v>579</v>
      </c>
    </row>
    <row r="1624" spans="1:13">
      <c r="A1624" s="50"/>
      <c r="B1624" s="64" t="s">
        <v>204</v>
      </c>
      <c r="C1624" s="50" t="s">
        <v>167</v>
      </c>
      <c r="D1624" s="59">
        <v>4</v>
      </c>
      <c r="E1624" s="27">
        <v>523</v>
      </c>
      <c r="F1624" s="56">
        <v>0</v>
      </c>
      <c r="G1624" s="54">
        <f>SUM(E1624-(E1624*F1624))</f>
        <v>523</v>
      </c>
      <c r="H1624" s="55"/>
      <c r="I1624" s="54"/>
      <c r="J1624" s="56"/>
      <c r="K1624" s="54"/>
      <c r="L1624" s="61">
        <f>G1624+I1624+K1624</f>
        <v>523</v>
      </c>
      <c r="M1624" s="58">
        <f>D1624*L1624</f>
        <v>2092</v>
      </c>
    </row>
    <row r="1625" spans="1:13">
      <c r="A1625" s="50"/>
      <c r="B1625" s="65" t="s">
        <v>67</v>
      </c>
      <c r="C1625" s="50"/>
      <c r="D1625" s="49"/>
      <c r="E1625" s="54"/>
      <c r="F1625" s="50"/>
      <c r="G1625" s="50"/>
      <c r="H1625" s="50"/>
      <c r="I1625" s="50"/>
      <c r="J1625" s="50"/>
      <c r="K1625" s="50"/>
      <c r="L1625" s="50"/>
      <c r="M1625" s="58">
        <f>SUM(M1620:M1624)</f>
        <v>30568.751638000002</v>
      </c>
    </row>
    <row r="1626" spans="1:13">
      <c r="A1626" s="50"/>
      <c r="B1626" s="30" t="s">
        <v>213</v>
      </c>
      <c r="C1626" s="31"/>
      <c r="D1626" s="31"/>
      <c r="E1626" s="32"/>
      <c r="F1626" s="33"/>
      <c r="G1626" s="33"/>
      <c r="H1626" s="33"/>
      <c r="I1626" s="33"/>
      <c r="J1626" s="33"/>
      <c r="K1626" s="33"/>
      <c r="L1626" s="33">
        <v>0.01</v>
      </c>
      <c r="M1626" s="34">
        <f>M1625*L1626</f>
        <v>305.68751638000003</v>
      </c>
    </row>
    <row r="1627" spans="1:13">
      <c r="A1627" s="50"/>
      <c r="B1627" s="66" t="s">
        <v>67</v>
      </c>
      <c r="C1627" s="67"/>
      <c r="D1627" s="67"/>
      <c r="E1627" s="67"/>
      <c r="F1627" s="67"/>
      <c r="G1627" s="67"/>
      <c r="H1627" s="67"/>
      <c r="I1627" s="67"/>
      <c r="J1627" s="67"/>
      <c r="K1627" s="67"/>
      <c r="L1627" s="67"/>
      <c r="M1627" s="68">
        <f>SUM(M1625:M1626)</f>
        <v>30874.439154380001</v>
      </c>
    </row>
    <row r="1628" spans="1:13">
      <c r="A1628" s="50"/>
      <c r="B1628" s="30" t="s">
        <v>211</v>
      </c>
      <c r="C1628" s="31"/>
      <c r="D1628" s="31"/>
      <c r="E1628" s="31"/>
      <c r="F1628" s="31"/>
      <c r="G1628" s="31"/>
      <c r="H1628" s="31"/>
      <c r="I1628" s="31"/>
      <c r="J1628" s="31"/>
      <c r="K1628" s="31"/>
      <c r="L1628" s="33">
        <v>0.15</v>
      </c>
      <c r="M1628" s="34">
        <f>M1627*L1628</f>
        <v>4631.1658731569996</v>
      </c>
    </row>
    <row r="1629" spans="1:13">
      <c r="A1629" s="50"/>
      <c r="B1629" s="52" t="s">
        <v>205</v>
      </c>
      <c r="C1629" s="50" t="s">
        <v>201</v>
      </c>
      <c r="D1629" s="49">
        <v>26.26</v>
      </c>
      <c r="E1629" s="69">
        <v>180</v>
      </c>
      <c r="F1629" s="56">
        <v>0</v>
      </c>
      <c r="G1629" s="54">
        <f>SUM(E1629-(E1629*F1629))</f>
        <v>180</v>
      </c>
      <c r="H1629" s="55"/>
      <c r="I1629" s="54"/>
      <c r="J1629" s="56"/>
      <c r="K1629" s="54"/>
      <c r="L1629" s="61">
        <f>G1629+I1629+K1629</f>
        <v>180</v>
      </c>
      <c r="M1629" s="58">
        <f>D1629*L1629</f>
        <v>4726.8</v>
      </c>
    </row>
    <row r="1630" spans="1:13">
      <c r="A1630" s="50"/>
      <c r="B1630" s="66" t="s">
        <v>67</v>
      </c>
      <c r="C1630" s="67"/>
      <c r="D1630" s="67"/>
      <c r="E1630" s="67"/>
      <c r="F1630" s="67"/>
      <c r="G1630" s="67"/>
      <c r="H1630" s="67"/>
      <c r="I1630" s="67"/>
      <c r="J1630" s="67"/>
      <c r="K1630" s="67"/>
      <c r="L1630" s="67"/>
      <c r="M1630" s="68">
        <f>SUM(M1627:M1629)</f>
        <v>40232.405027537003</v>
      </c>
    </row>
    <row r="1631" spans="1:13">
      <c r="A1631" s="50"/>
      <c r="B1631" s="30" t="s">
        <v>212</v>
      </c>
      <c r="C1631" s="31"/>
      <c r="D1631" s="31"/>
      <c r="E1631" s="32"/>
      <c r="F1631" s="32"/>
      <c r="G1631" s="32"/>
      <c r="H1631" s="32"/>
      <c r="I1631" s="32"/>
      <c r="J1631" s="32"/>
      <c r="K1631" s="32"/>
      <c r="L1631" s="35">
        <v>0.01</v>
      </c>
      <c r="M1631" s="34">
        <f>M1630*L1631</f>
        <v>402.32405027537004</v>
      </c>
    </row>
    <row r="1632" spans="1:13">
      <c r="A1632" s="50"/>
      <c r="B1632" s="66" t="s">
        <v>67</v>
      </c>
      <c r="C1632" s="67"/>
      <c r="D1632" s="67"/>
      <c r="E1632" s="67"/>
      <c r="F1632" s="67"/>
      <c r="G1632" s="67"/>
      <c r="H1632" s="67"/>
      <c r="I1632" s="67"/>
      <c r="J1632" s="67"/>
      <c r="K1632" s="67"/>
      <c r="L1632" s="67"/>
      <c r="M1632" s="68">
        <f>SUM(M1630:M1631)</f>
        <v>40634.729077812372</v>
      </c>
    </row>
    <row r="1633" spans="1:13">
      <c r="A1633" s="50"/>
      <c r="C1633" s="50"/>
      <c r="D1633" s="49"/>
      <c r="E1633" s="50"/>
      <c r="F1633" s="50"/>
      <c r="G1633" s="50"/>
      <c r="H1633" s="50"/>
      <c r="I1633" s="50"/>
      <c r="J1633" s="50"/>
      <c r="K1633" s="50"/>
      <c r="L1633" s="50"/>
      <c r="M1633" s="58">
        <f>M1632/100</f>
        <v>406.34729077812369</v>
      </c>
    </row>
    <row r="1634" spans="1:13">
      <c r="A1634" s="36"/>
      <c r="B1634" s="123" t="s">
        <v>387</v>
      </c>
      <c r="C1634" s="123"/>
      <c r="D1634" s="123"/>
      <c r="E1634" s="123"/>
      <c r="F1634" s="124"/>
      <c r="G1634" s="123"/>
      <c r="H1634" s="125"/>
      <c r="I1634" s="123"/>
      <c r="J1634" s="136">
        <v>0.06</v>
      </c>
      <c r="K1634" s="38"/>
      <c r="L1634" s="39">
        <v>0.06</v>
      </c>
      <c r="M1634" s="40">
        <f>M1633*L1634</f>
        <v>24.380837446687419</v>
      </c>
    </row>
    <row r="1635" spans="1:13">
      <c r="A1635" s="36"/>
      <c r="B1635" s="41" t="s">
        <v>67</v>
      </c>
      <c r="C1635" s="38"/>
      <c r="D1635" s="38"/>
      <c r="E1635" s="38"/>
      <c r="F1635" s="38"/>
      <c r="G1635" s="38"/>
      <c r="H1635" s="38"/>
      <c r="I1635" s="38"/>
      <c r="J1635" s="38"/>
      <c r="K1635" s="38"/>
      <c r="L1635" s="38"/>
      <c r="M1635" s="40">
        <f>M1633+M1634</f>
        <v>430.72812822481109</v>
      </c>
    </row>
    <row r="1636" spans="1:13" ht="15">
      <c r="A1636" s="42"/>
      <c r="B1636" s="43" t="s">
        <v>79</v>
      </c>
      <c r="C1636" s="44"/>
      <c r="D1636" s="45"/>
      <c r="E1636" s="46"/>
      <c r="F1636" s="44"/>
      <c r="G1636" s="44"/>
      <c r="H1636" s="44"/>
      <c r="I1636" s="44"/>
      <c r="J1636" s="44"/>
      <c r="K1636" s="44"/>
      <c r="L1636" s="44"/>
      <c r="M1636" s="47">
        <f>ROUND(M1635,0)</f>
        <v>431</v>
      </c>
    </row>
    <row r="1637" spans="1:13">
      <c r="A1637" s="70"/>
      <c r="B1637" s="65" t="s">
        <v>206</v>
      </c>
      <c r="C1637" s="32"/>
      <c r="D1637" s="32"/>
      <c r="E1637" s="32"/>
      <c r="F1637" s="32"/>
      <c r="G1637" s="32"/>
      <c r="H1637" s="32"/>
      <c r="I1637" s="32"/>
      <c r="J1637" s="32"/>
      <c r="K1637" s="32"/>
      <c r="L1637" s="32"/>
      <c r="M1637" s="71"/>
    </row>
    <row r="1638" spans="1:13">
      <c r="A1638" s="48"/>
      <c r="B1638" s="393" t="s">
        <v>208</v>
      </c>
      <c r="C1638" s="395"/>
      <c r="D1638" s="395"/>
      <c r="E1638" s="395"/>
      <c r="F1638" s="395"/>
      <c r="G1638" s="395"/>
      <c r="H1638" s="395"/>
      <c r="I1638" s="394"/>
      <c r="J1638" s="50"/>
      <c r="K1638" s="50"/>
      <c r="L1638" s="50"/>
      <c r="M1638" s="49"/>
    </row>
    <row r="1639" spans="1:13">
      <c r="A1639" s="50" t="s">
        <v>47</v>
      </c>
      <c r="B1639" s="51" t="s">
        <v>48</v>
      </c>
      <c r="C1639" s="50" t="s">
        <v>49</v>
      </c>
      <c r="D1639" s="49" t="s">
        <v>50</v>
      </c>
      <c r="E1639" s="50" t="s">
        <v>51</v>
      </c>
      <c r="F1639" s="50" t="s">
        <v>52</v>
      </c>
      <c r="G1639" s="50" t="s">
        <v>53</v>
      </c>
      <c r="H1639" s="50" t="s">
        <v>54</v>
      </c>
      <c r="I1639" s="50" t="s">
        <v>55</v>
      </c>
      <c r="J1639" s="50" t="s">
        <v>56</v>
      </c>
      <c r="K1639" s="50" t="s">
        <v>57</v>
      </c>
      <c r="L1639" s="50" t="s">
        <v>58</v>
      </c>
      <c r="M1639" s="49" t="s">
        <v>59</v>
      </c>
    </row>
    <row r="1640" spans="1:13">
      <c r="A1640" s="50">
        <v>1</v>
      </c>
      <c r="B1640" s="52" t="s">
        <v>214</v>
      </c>
      <c r="C1640" s="50" t="s">
        <v>164</v>
      </c>
      <c r="D1640" s="49">
        <v>100</v>
      </c>
      <c r="E1640" s="49">
        <f>'BASIC RATES'!D87</f>
        <v>142.1</v>
      </c>
      <c r="F1640" s="53">
        <v>0.5</v>
      </c>
      <c r="G1640" s="54">
        <f>SUM(E1640-(E1640*F1640))</f>
        <v>71.05</v>
      </c>
      <c r="H1640" s="55">
        <v>0.1236</v>
      </c>
      <c r="I1640" s="54">
        <f>G1640*H1640</f>
        <v>8.7817799999999995</v>
      </c>
      <c r="J1640" s="56">
        <v>0.05</v>
      </c>
      <c r="K1640" s="54">
        <f>SUM(G1640+I1640)*J1640</f>
        <v>3.9915889999999998</v>
      </c>
      <c r="L1640" s="57">
        <f>G1640+I1640+K1640</f>
        <v>83.823369</v>
      </c>
      <c r="M1640" s="58">
        <f>(D1640*L1640)</f>
        <v>8382.3369000000002</v>
      </c>
    </row>
    <row r="1641" spans="1:13">
      <c r="A1641" s="50"/>
      <c r="B1641" s="145" t="s">
        <v>412</v>
      </c>
      <c r="C1641" s="123" t="s">
        <v>63</v>
      </c>
      <c r="D1641" s="123">
        <v>226</v>
      </c>
      <c r="E1641" s="133">
        <v>0.85</v>
      </c>
      <c r="F1641" s="124">
        <v>0.3</v>
      </c>
      <c r="G1641" s="126">
        <f t="shared" ref="G1641" si="198">SUM(E1641-(E1641*F1641))</f>
        <v>0.59499999999999997</v>
      </c>
      <c r="H1641" s="134"/>
      <c r="I1641" s="126"/>
      <c r="J1641" s="125"/>
      <c r="K1641" s="126"/>
      <c r="L1641" s="126">
        <f t="shared" ref="L1641" si="199">G1641+I1641+K1641</f>
        <v>0.59499999999999997</v>
      </c>
      <c r="M1641" s="126">
        <f t="shared" ref="M1641" si="200">(D1641*L1641)</f>
        <v>134.47</v>
      </c>
    </row>
    <row r="1642" spans="1:13">
      <c r="A1642" s="50"/>
      <c r="B1642" s="145" t="s">
        <v>413</v>
      </c>
      <c r="C1642" s="145"/>
      <c r="D1642" s="145"/>
      <c r="E1642" s="133"/>
      <c r="F1642" s="146"/>
      <c r="G1642" s="145"/>
      <c r="H1642" s="147"/>
      <c r="I1642" s="145"/>
      <c r="J1642" s="147"/>
      <c r="K1642" s="133"/>
      <c r="L1642" s="145"/>
      <c r="M1642" s="133"/>
    </row>
    <row r="1643" spans="1:13">
      <c r="A1643" s="50"/>
      <c r="B1643" s="145" t="s">
        <v>414</v>
      </c>
      <c r="C1643" s="145"/>
      <c r="D1643" s="145"/>
      <c r="E1643" s="133"/>
      <c r="F1643" s="146"/>
      <c r="G1643" s="145"/>
      <c r="H1643" s="147"/>
      <c r="I1643" s="145"/>
      <c r="J1643" s="147"/>
      <c r="K1643" s="133"/>
      <c r="L1643" s="145"/>
      <c r="M1643" s="133"/>
    </row>
    <row r="1644" spans="1:13">
      <c r="A1644" s="50"/>
      <c r="B1644" s="145" t="s">
        <v>415</v>
      </c>
      <c r="C1644" s="123" t="s">
        <v>63</v>
      </c>
      <c r="D1644" s="123">
        <v>452</v>
      </c>
      <c r="E1644" s="133">
        <v>1</v>
      </c>
      <c r="F1644" s="124">
        <v>0.3</v>
      </c>
      <c r="G1644" s="126">
        <f t="shared" ref="G1644:G1645" si="201">SUM(E1644-(E1644*F1644))</f>
        <v>0.7</v>
      </c>
      <c r="H1644" s="134"/>
      <c r="I1644" s="126"/>
      <c r="J1644" s="125"/>
      <c r="K1644" s="126"/>
      <c r="L1644" s="126">
        <f t="shared" ref="L1644:L1645" si="202">G1644+I1644+K1644</f>
        <v>0.7</v>
      </c>
      <c r="M1644" s="126">
        <f t="shared" ref="M1644:M1645" si="203">(D1644*L1644)</f>
        <v>316.39999999999998</v>
      </c>
    </row>
    <row r="1645" spans="1:13">
      <c r="A1645" s="50"/>
      <c r="B1645" s="145" t="s">
        <v>416</v>
      </c>
      <c r="C1645" s="123" t="s">
        <v>63</v>
      </c>
      <c r="D1645" s="123">
        <v>2</v>
      </c>
      <c r="E1645" s="133">
        <v>4.5</v>
      </c>
      <c r="F1645" s="124">
        <v>0.3</v>
      </c>
      <c r="G1645" s="126">
        <f t="shared" si="201"/>
        <v>3.1500000000000004</v>
      </c>
      <c r="H1645" s="134"/>
      <c r="I1645" s="126"/>
      <c r="J1645" s="125"/>
      <c r="K1645" s="126"/>
      <c r="L1645" s="126">
        <f t="shared" si="202"/>
        <v>3.1500000000000004</v>
      </c>
      <c r="M1645" s="126">
        <f t="shared" si="203"/>
        <v>6.3000000000000007</v>
      </c>
    </row>
    <row r="1646" spans="1:13">
      <c r="A1646" s="50"/>
      <c r="B1646" s="52" t="s">
        <v>203</v>
      </c>
      <c r="C1646" s="50"/>
      <c r="D1646" s="49"/>
      <c r="E1646" s="54"/>
      <c r="F1646" s="50"/>
      <c r="G1646" s="50"/>
      <c r="H1646" s="50"/>
      <c r="I1646" s="50"/>
      <c r="J1646" s="50"/>
      <c r="K1646" s="50"/>
      <c r="L1646" s="54"/>
      <c r="M1646" s="58"/>
    </row>
    <row r="1647" spans="1:13">
      <c r="A1647" s="50"/>
      <c r="B1647" s="64" t="s">
        <v>197</v>
      </c>
      <c r="C1647" s="50" t="s">
        <v>167</v>
      </c>
      <c r="D1647" s="59">
        <v>1</v>
      </c>
      <c r="E1647" s="27">
        <v>579</v>
      </c>
      <c r="F1647" s="56">
        <v>0</v>
      </c>
      <c r="G1647" s="54">
        <f>SUM(E1647-(E1647*F1647))</f>
        <v>579</v>
      </c>
      <c r="H1647" s="55"/>
      <c r="I1647" s="54"/>
      <c r="J1647" s="56"/>
      <c r="K1647" s="54"/>
      <c r="L1647" s="61">
        <f>G1647+I1647+K1647</f>
        <v>579</v>
      </c>
      <c r="M1647" s="58">
        <f>D1647*L1647</f>
        <v>579</v>
      </c>
    </row>
    <row r="1648" spans="1:13">
      <c r="A1648" s="50"/>
      <c r="B1648" s="64" t="s">
        <v>204</v>
      </c>
      <c r="C1648" s="50" t="s">
        <v>167</v>
      </c>
      <c r="D1648" s="59">
        <v>2</v>
      </c>
      <c r="E1648" s="27">
        <v>523</v>
      </c>
      <c r="F1648" s="56">
        <v>0</v>
      </c>
      <c r="G1648" s="54">
        <f>SUM(E1648-(E1648*F1648))</f>
        <v>523</v>
      </c>
      <c r="H1648" s="55"/>
      <c r="I1648" s="54"/>
      <c r="J1648" s="56"/>
      <c r="K1648" s="54"/>
      <c r="L1648" s="61">
        <f>G1648+I1648+K1648</f>
        <v>523</v>
      </c>
      <c r="M1648" s="58">
        <f>D1648*L1648</f>
        <v>1046</v>
      </c>
    </row>
    <row r="1649" spans="1:13">
      <c r="A1649" s="50"/>
      <c r="B1649" s="65" t="s">
        <v>67</v>
      </c>
      <c r="C1649" s="50"/>
      <c r="D1649" s="49"/>
      <c r="E1649" s="54"/>
      <c r="F1649" s="50"/>
      <c r="G1649" s="50"/>
      <c r="H1649" s="50"/>
      <c r="I1649" s="50"/>
      <c r="J1649" s="50"/>
      <c r="K1649" s="50"/>
      <c r="L1649" s="50"/>
      <c r="M1649" s="58">
        <f>SUM(M1640:M1648)</f>
        <v>10464.506899999998</v>
      </c>
    </row>
    <row r="1650" spans="1:13">
      <c r="A1650" s="50"/>
      <c r="B1650" s="30" t="s">
        <v>213</v>
      </c>
      <c r="C1650" s="31"/>
      <c r="D1650" s="31"/>
      <c r="E1650" s="32"/>
      <c r="F1650" s="33"/>
      <c r="G1650" s="33"/>
      <c r="H1650" s="33"/>
      <c r="I1650" s="33"/>
      <c r="J1650" s="33"/>
      <c r="K1650" s="33"/>
      <c r="L1650" s="33">
        <v>0.01</v>
      </c>
      <c r="M1650" s="34">
        <f>M1649*L1650</f>
        <v>104.64506899999999</v>
      </c>
    </row>
    <row r="1651" spans="1:13">
      <c r="A1651" s="50"/>
      <c r="B1651" s="66" t="s">
        <v>67</v>
      </c>
      <c r="C1651" s="67"/>
      <c r="D1651" s="67"/>
      <c r="E1651" s="67"/>
      <c r="F1651" s="67"/>
      <c r="G1651" s="67"/>
      <c r="H1651" s="67"/>
      <c r="I1651" s="67"/>
      <c r="J1651" s="67"/>
      <c r="K1651" s="67"/>
      <c r="L1651" s="67"/>
      <c r="M1651" s="68">
        <f>SUM(M1649:M1650)</f>
        <v>10569.151968999999</v>
      </c>
    </row>
    <row r="1652" spans="1:13">
      <c r="A1652" s="50"/>
      <c r="B1652" s="30" t="s">
        <v>211</v>
      </c>
      <c r="C1652" s="31"/>
      <c r="D1652" s="31"/>
      <c r="E1652" s="31"/>
      <c r="F1652" s="31"/>
      <c r="G1652" s="31"/>
      <c r="H1652" s="31"/>
      <c r="I1652" s="31"/>
      <c r="J1652" s="31"/>
      <c r="K1652" s="31"/>
      <c r="L1652" s="33">
        <v>0.15</v>
      </c>
      <c r="M1652" s="34">
        <f>M1651*L1652</f>
        <v>1585.3727953499997</v>
      </c>
    </row>
    <row r="1653" spans="1:13">
      <c r="A1653" s="50"/>
      <c r="B1653" s="52" t="s">
        <v>205</v>
      </c>
      <c r="C1653" s="67"/>
      <c r="D1653" s="67"/>
      <c r="E1653" s="67"/>
      <c r="F1653" s="67"/>
      <c r="G1653" s="67"/>
      <c r="H1653" s="67"/>
      <c r="I1653" s="67"/>
      <c r="J1653" s="67"/>
      <c r="K1653" s="67"/>
      <c r="L1653" s="67"/>
      <c r="M1653" s="68">
        <f>SUM(M1651:M1652)</f>
        <v>12154.524764349999</v>
      </c>
    </row>
    <row r="1654" spans="1:13">
      <c r="A1654" s="50"/>
      <c r="B1654" s="66" t="s">
        <v>67</v>
      </c>
      <c r="C1654" s="31"/>
      <c r="D1654" s="31"/>
      <c r="E1654" s="32"/>
      <c r="F1654" s="32"/>
      <c r="G1654" s="32"/>
      <c r="H1654" s="32"/>
      <c r="I1654" s="32"/>
      <c r="J1654" s="32"/>
      <c r="K1654" s="32"/>
      <c r="L1654" s="35">
        <v>0.01</v>
      </c>
      <c r="M1654" s="34">
        <f>M1653*L1654</f>
        <v>121.54524764349999</v>
      </c>
    </row>
    <row r="1655" spans="1:13">
      <c r="A1655" s="50"/>
      <c r="B1655" s="30" t="s">
        <v>212</v>
      </c>
      <c r="C1655" s="67"/>
      <c r="D1655" s="67"/>
      <c r="E1655" s="67"/>
      <c r="F1655" s="67"/>
      <c r="G1655" s="67"/>
      <c r="H1655" s="67"/>
      <c r="I1655" s="67"/>
      <c r="J1655" s="67"/>
      <c r="K1655" s="67"/>
      <c r="L1655" s="67"/>
      <c r="M1655" s="68">
        <f>SUM(M1653:M1654)</f>
        <v>12276.070011993499</v>
      </c>
    </row>
    <row r="1656" spans="1:13">
      <c r="A1656" s="50"/>
      <c r="B1656" s="66" t="s">
        <v>67</v>
      </c>
      <c r="C1656" s="50"/>
      <c r="D1656" s="49"/>
      <c r="E1656" s="50"/>
      <c r="F1656" s="50"/>
      <c r="G1656" s="50"/>
      <c r="H1656" s="50"/>
      <c r="I1656" s="50"/>
      <c r="J1656" s="50"/>
      <c r="K1656" s="50"/>
      <c r="L1656" s="50"/>
      <c r="M1656" s="58">
        <f>M1655/100</f>
        <v>122.760700119935</v>
      </c>
    </row>
    <row r="1657" spans="1:13">
      <c r="A1657" s="36"/>
      <c r="C1657" s="38"/>
      <c r="D1657" s="38"/>
      <c r="E1657" s="38"/>
      <c r="F1657" s="38"/>
      <c r="G1657" s="38"/>
      <c r="H1657" s="38"/>
      <c r="I1657" s="38"/>
      <c r="J1657" s="38"/>
      <c r="K1657" s="38"/>
      <c r="L1657" s="39">
        <v>0.06</v>
      </c>
      <c r="M1657" s="40">
        <f>M1656*L1657</f>
        <v>7.3656420071960991</v>
      </c>
    </row>
    <row r="1658" spans="1:13">
      <c r="A1658" s="36"/>
      <c r="B1658" s="123" t="s">
        <v>387</v>
      </c>
      <c r="C1658" s="38"/>
      <c r="D1658" s="38"/>
      <c r="E1658" s="38"/>
      <c r="F1658" s="38"/>
      <c r="G1658" s="38"/>
      <c r="H1658" s="38"/>
      <c r="I1658" s="38"/>
      <c r="J1658" s="38"/>
      <c r="K1658" s="38"/>
      <c r="L1658" s="38"/>
      <c r="M1658" s="40">
        <f>M1656+M1657</f>
        <v>130.1263421271311</v>
      </c>
    </row>
    <row r="1659" spans="1:13" ht="15">
      <c r="A1659" s="42"/>
      <c r="B1659" s="43" t="s">
        <v>79</v>
      </c>
      <c r="C1659" s="44"/>
      <c r="D1659" s="45"/>
      <c r="E1659" s="46"/>
      <c r="F1659" s="44"/>
      <c r="G1659" s="44"/>
      <c r="H1659" s="44"/>
      <c r="I1659" s="44"/>
      <c r="J1659" s="44"/>
      <c r="K1659" s="44"/>
      <c r="L1659" s="44"/>
      <c r="M1659" s="47">
        <f>ROUND(M1658,0)</f>
        <v>130</v>
      </c>
    </row>
    <row r="1660" spans="1:13">
      <c r="B1660" s="65" t="s">
        <v>206</v>
      </c>
    </row>
    <row r="1661" spans="1:13">
      <c r="A1661" s="48"/>
      <c r="B1661" s="393" t="s">
        <v>433</v>
      </c>
      <c r="C1661" s="394"/>
      <c r="D1661" s="49"/>
      <c r="E1661" s="50"/>
      <c r="F1661" s="50"/>
      <c r="G1661" s="50"/>
      <c r="H1661" s="50"/>
      <c r="I1661" s="50"/>
      <c r="J1661" s="50"/>
      <c r="K1661" s="50"/>
      <c r="L1661" s="50"/>
      <c r="M1661" s="49"/>
    </row>
    <row r="1662" spans="1:13">
      <c r="A1662" s="50" t="s">
        <v>47</v>
      </c>
      <c r="B1662" s="51" t="s">
        <v>48</v>
      </c>
      <c r="C1662" s="50" t="s">
        <v>49</v>
      </c>
      <c r="D1662" s="49" t="s">
        <v>50</v>
      </c>
      <c r="E1662" s="50" t="s">
        <v>51</v>
      </c>
      <c r="F1662" s="50" t="s">
        <v>52</v>
      </c>
      <c r="G1662" s="50" t="s">
        <v>53</v>
      </c>
      <c r="H1662" s="50" t="s">
        <v>54</v>
      </c>
      <c r="I1662" s="50" t="s">
        <v>55</v>
      </c>
      <c r="J1662" s="50" t="s">
        <v>56</v>
      </c>
      <c r="K1662" s="50" t="s">
        <v>57</v>
      </c>
      <c r="L1662" s="50" t="s">
        <v>58</v>
      </c>
      <c r="M1662" s="49" t="s">
        <v>59</v>
      </c>
    </row>
    <row r="1663" spans="1:13">
      <c r="A1663" s="50">
        <v>1</v>
      </c>
      <c r="B1663" s="52" t="s">
        <v>434</v>
      </c>
      <c r="C1663" s="50" t="s">
        <v>164</v>
      </c>
      <c r="D1663" s="49">
        <v>100</v>
      </c>
      <c r="E1663" s="49">
        <f>'BASIC RATES'!D88</f>
        <v>163.80000000000001</v>
      </c>
      <c r="F1663" s="53">
        <v>0.5</v>
      </c>
      <c r="G1663" s="54">
        <f>SUM(E1663-(E1663*F1663))</f>
        <v>81.900000000000006</v>
      </c>
      <c r="H1663" s="55">
        <v>0.1236</v>
      </c>
      <c r="I1663" s="54">
        <f>G1663*H1663</f>
        <v>10.12284</v>
      </c>
      <c r="J1663" s="56">
        <v>0.05</v>
      </c>
      <c r="K1663" s="54">
        <f>SUM(G1663+I1663)*J1663</f>
        <v>4.6011420000000003</v>
      </c>
      <c r="L1663" s="57">
        <f>G1663+I1663+K1663</f>
        <v>96.623981999999998</v>
      </c>
      <c r="M1663" s="58">
        <f>(D1663*L1663)</f>
        <v>9662.3981999999996</v>
      </c>
    </row>
    <row r="1664" spans="1:13" ht="28.5">
      <c r="A1664" s="50">
        <v>2</v>
      </c>
      <c r="B1664" s="52" t="s">
        <v>199</v>
      </c>
      <c r="C1664" s="50" t="s">
        <v>63</v>
      </c>
      <c r="D1664" s="59">
        <v>918</v>
      </c>
      <c r="E1664" s="60">
        <v>5</v>
      </c>
      <c r="F1664" s="56">
        <v>0</v>
      </c>
      <c r="G1664" s="60">
        <f>SUM(E1664-(E1664*F1664))</f>
        <v>5</v>
      </c>
      <c r="H1664" s="55"/>
      <c r="I1664" s="54">
        <f>G1664*H1664</f>
        <v>0</v>
      </c>
      <c r="J1664" s="56"/>
      <c r="K1664" s="54">
        <f>SUM(G1664+I1664)*J1664</f>
        <v>0</v>
      </c>
      <c r="L1664" s="61">
        <f>G1664+I1664+K1664</f>
        <v>5</v>
      </c>
      <c r="M1664" s="59">
        <f>D1664*L1664</f>
        <v>4590</v>
      </c>
    </row>
    <row r="1665" spans="1:13">
      <c r="A1665" s="50">
        <v>3</v>
      </c>
      <c r="B1665" s="52" t="s">
        <v>200</v>
      </c>
      <c r="C1665" s="50" t="s">
        <v>201</v>
      </c>
      <c r="D1665" s="49">
        <v>8.76</v>
      </c>
      <c r="E1665" s="62">
        <v>1590</v>
      </c>
      <c r="F1665" s="56">
        <v>0</v>
      </c>
      <c r="G1665" s="54">
        <f>SUM(E1665-(E1665*F1665))</f>
        <v>1590</v>
      </c>
      <c r="H1665" s="55"/>
      <c r="I1665" s="54">
        <f>G1665*H1665</f>
        <v>0</v>
      </c>
      <c r="J1665" s="56"/>
      <c r="K1665" s="54">
        <f>SUM(G1665+I1665)*J1665</f>
        <v>0</v>
      </c>
      <c r="L1665" s="61">
        <f>G1665+I1665+K1665</f>
        <v>1590</v>
      </c>
      <c r="M1665" s="59">
        <f>D1665*L1665</f>
        <v>13928.4</v>
      </c>
    </row>
    <row r="1666" spans="1:13">
      <c r="A1666" s="50">
        <v>4</v>
      </c>
      <c r="B1666" s="52" t="s">
        <v>202</v>
      </c>
      <c r="C1666" s="50" t="s">
        <v>63</v>
      </c>
      <c r="D1666" s="59">
        <f>100/50</f>
        <v>2</v>
      </c>
      <c r="E1666" s="62">
        <v>225</v>
      </c>
      <c r="F1666" s="56">
        <v>0</v>
      </c>
      <c r="G1666" s="54">
        <f>SUM(E1666-(E1666*F1666))</f>
        <v>225</v>
      </c>
      <c r="H1666" s="55"/>
      <c r="I1666" s="54">
        <f>G1666*H1666</f>
        <v>0</v>
      </c>
      <c r="J1666" s="56"/>
      <c r="K1666" s="54">
        <f>SUM(G1666+I1666)*J1666</f>
        <v>0</v>
      </c>
      <c r="L1666" s="61">
        <f>G1666+I1666+K1666</f>
        <v>225</v>
      </c>
      <c r="M1666" s="59">
        <f>D1666*L1666</f>
        <v>450</v>
      </c>
    </row>
    <row r="1667" spans="1:13">
      <c r="A1667" s="50"/>
      <c r="B1667" s="63" t="s">
        <v>67</v>
      </c>
      <c r="C1667" s="50"/>
      <c r="D1667" s="49"/>
      <c r="E1667" s="54"/>
      <c r="F1667" s="50"/>
      <c r="G1667" s="50"/>
      <c r="H1667" s="50"/>
      <c r="I1667" s="50"/>
      <c r="J1667" s="50"/>
      <c r="K1667" s="50"/>
      <c r="L1667" s="50"/>
      <c r="M1667" s="58">
        <f>SUM(M1663:M1666)</f>
        <v>28630.798199999997</v>
      </c>
    </row>
    <row r="1668" spans="1:13">
      <c r="A1668" s="50"/>
      <c r="B1668" s="52" t="s">
        <v>195</v>
      </c>
      <c r="C1668" s="50"/>
      <c r="D1668" s="49"/>
      <c r="E1668" s="54"/>
      <c r="F1668" s="50"/>
      <c r="G1668" s="50"/>
      <c r="H1668" s="50"/>
      <c r="I1668" s="50"/>
      <c r="J1668" s="50"/>
      <c r="K1668" s="50"/>
      <c r="L1668" s="53">
        <v>0.02</v>
      </c>
      <c r="M1668" s="58">
        <f>M1667*L1668</f>
        <v>572.61596399999996</v>
      </c>
    </row>
    <row r="1669" spans="1:13">
      <c r="A1669" s="50"/>
      <c r="B1669" s="52" t="s">
        <v>203</v>
      </c>
      <c r="C1669" s="50"/>
      <c r="D1669" s="49"/>
      <c r="E1669" s="54"/>
      <c r="F1669" s="50"/>
      <c r="G1669" s="50"/>
      <c r="H1669" s="50"/>
      <c r="I1669" s="50"/>
      <c r="J1669" s="50"/>
      <c r="K1669" s="50"/>
      <c r="L1669" s="54"/>
      <c r="M1669" s="58"/>
    </row>
    <row r="1670" spans="1:13">
      <c r="A1670" s="50"/>
      <c r="B1670" s="64" t="s">
        <v>197</v>
      </c>
      <c r="C1670" s="50" t="s">
        <v>167</v>
      </c>
      <c r="D1670" s="59">
        <v>1</v>
      </c>
      <c r="E1670" s="27">
        <v>579</v>
      </c>
      <c r="F1670" s="56">
        <v>0</v>
      </c>
      <c r="G1670" s="54">
        <f>SUM(E1670-(E1670*F1670))</f>
        <v>579</v>
      </c>
      <c r="H1670" s="55"/>
      <c r="I1670" s="54">
        <f>G1670*H1670</f>
        <v>0</v>
      </c>
      <c r="J1670" s="56"/>
      <c r="K1670" s="54">
        <f>SUM(G1670+I1670)*J1670</f>
        <v>0</v>
      </c>
      <c r="L1670" s="61">
        <f>G1670+I1670+K1670</f>
        <v>579</v>
      </c>
      <c r="M1670" s="58">
        <f>D1670*L1670</f>
        <v>579</v>
      </c>
    </row>
    <row r="1671" spans="1:13">
      <c r="A1671" s="50"/>
      <c r="B1671" s="64" t="s">
        <v>204</v>
      </c>
      <c r="C1671" s="50" t="s">
        <v>167</v>
      </c>
      <c r="D1671" s="59">
        <v>4</v>
      </c>
      <c r="E1671" s="27">
        <v>523</v>
      </c>
      <c r="F1671" s="56">
        <v>0</v>
      </c>
      <c r="G1671" s="54">
        <f>SUM(E1671-(E1671*F1671))</f>
        <v>523</v>
      </c>
      <c r="H1671" s="55"/>
      <c r="I1671" s="54">
        <f>G1671*H1671</f>
        <v>0</v>
      </c>
      <c r="J1671" s="56"/>
      <c r="K1671" s="54">
        <f>SUM(G1671+I1671)*J1671</f>
        <v>0</v>
      </c>
      <c r="L1671" s="61">
        <f>G1671+I1671+K1671</f>
        <v>523</v>
      </c>
      <c r="M1671" s="58">
        <f>D1671*L1671</f>
        <v>2092</v>
      </c>
    </row>
    <row r="1672" spans="1:13">
      <c r="A1672" s="50"/>
      <c r="B1672" s="65" t="s">
        <v>67</v>
      </c>
      <c r="C1672" s="50"/>
      <c r="D1672" s="49"/>
      <c r="E1672" s="54"/>
      <c r="F1672" s="50"/>
      <c r="G1672" s="50"/>
      <c r="H1672" s="50"/>
      <c r="I1672" s="50"/>
      <c r="J1672" s="50"/>
      <c r="K1672" s="50"/>
      <c r="L1672" s="50"/>
      <c r="M1672" s="58">
        <f>SUM(M1667:M1671)</f>
        <v>31874.414163999998</v>
      </c>
    </row>
    <row r="1673" spans="1:13">
      <c r="A1673" s="50"/>
      <c r="B1673" s="30" t="s">
        <v>213</v>
      </c>
      <c r="C1673" s="31"/>
      <c r="D1673" s="31"/>
      <c r="E1673" s="32"/>
      <c r="F1673" s="33"/>
      <c r="G1673" s="33"/>
      <c r="H1673" s="33"/>
      <c r="I1673" s="33"/>
      <c r="J1673" s="33"/>
      <c r="K1673" s="33"/>
      <c r="L1673" s="33">
        <v>0.01</v>
      </c>
      <c r="M1673" s="34">
        <f>M1672*L1673</f>
        <v>318.74414164000001</v>
      </c>
    </row>
    <row r="1674" spans="1:13">
      <c r="A1674" s="50"/>
      <c r="B1674" s="66" t="s">
        <v>67</v>
      </c>
      <c r="C1674" s="67"/>
      <c r="D1674" s="67"/>
      <c r="E1674" s="67"/>
      <c r="F1674" s="67"/>
      <c r="G1674" s="67"/>
      <c r="H1674" s="67"/>
      <c r="I1674" s="67"/>
      <c r="J1674" s="67"/>
      <c r="K1674" s="67"/>
      <c r="L1674" s="67"/>
      <c r="M1674" s="68">
        <f>SUM(M1672:M1673)</f>
        <v>32193.158305639998</v>
      </c>
    </row>
    <row r="1675" spans="1:13">
      <c r="A1675" s="50"/>
      <c r="B1675" s="30" t="s">
        <v>211</v>
      </c>
      <c r="C1675" s="31"/>
      <c r="D1675" s="31"/>
      <c r="E1675" s="31"/>
      <c r="F1675" s="31"/>
      <c r="G1675" s="31"/>
      <c r="H1675" s="31"/>
      <c r="I1675" s="31"/>
      <c r="J1675" s="31"/>
      <c r="K1675" s="31"/>
      <c r="L1675" s="33">
        <v>0.15</v>
      </c>
      <c r="M1675" s="34">
        <f>M1674*L1675</f>
        <v>4828.9737458459995</v>
      </c>
    </row>
    <row r="1676" spans="1:13">
      <c r="A1676" s="50"/>
      <c r="B1676" s="52" t="s">
        <v>205</v>
      </c>
      <c r="C1676" s="50" t="s">
        <v>201</v>
      </c>
      <c r="D1676" s="49">
        <v>26.26</v>
      </c>
      <c r="E1676" s="69">
        <v>180</v>
      </c>
      <c r="F1676" s="56">
        <v>0</v>
      </c>
      <c r="G1676" s="54">
        <f>SUM(E1676-(E1676*F1676))</f>
        <v>180</v>
      </c>
      <c r="H1676" s="55"/>
      <c r="I1676" s="54">
        <f>G1676*H1676</f>
        <v>0</v>
      </c>
      <c r="J1676" s="56"/>
      <c r="K1676" s="54">
        <f>SUM(G1676+I1676)*J1676</f>
        <v>0</v>
      </c>
      <c r="L1676" s="61">
        <f>G1676+I1676+K1676</f>
        <v>180</v>
      </c>
      <c r="M1676" s="58">
        <f>D1676*L1676</f>
        <v>4726.8</v>
      </c>
    </row>
    <row r="1677" spans="1:13">
      <c r="A1677" s="50"/>
      <c r="B1677" s="66" t="s">
        <v>67</v>
      </c>
      <c r="C1677" s="67"/>
      <c r="D1677" s="67"/>
      <c r="E1677" s="67"/>
      <c r="F1677" s="67"/>
      <c r="G1677" s="67"/>
      <c r="H1677" s="67"/>
      <c r="I1677" s="67"/>
      <c r="J1677" s="67"/>
      <c r="K1677" s="67"/>
      <c r="L1677" s="67"/>
      <c r="M1677" s="68">
        <f>SUM(M1674:M1676)</f>
        <v>41748.932051486001</v>
      </c>
    </row>
    <row r="1678" spans="1:13">
      <c r="A1678" s="50"/>
      <c r="B1678" s="30" t="s">
        <v>212</v>
      </c>
      <c r="C1678" s="31"/>
      <c r="D1678" s="31"/>
      <c r="E1678" s="32"/>
      <c r="F1678" s="32"/>
      <c r="G1678" s="32"/>
      <c r="H1678" s="32"/>
      <c r="I1678" s="32"/>
      <c r="J1678" s="32"/>
      <c r="K1678" s="32"/>
      <c r="L1678" s="35">
        <v>0.01</v>
      </c>
      <c r="M1678" s="34">
        <f>M1677*L1678</f>
        <v>417.48932051486003</v>
      </c>
    </row>
    <row r="1679" spans="1:13">
      <c r="A1679" s="50"/>
      <c r="B1679" s="66" t="s">
        <v>67</v>
      </c>
      <c r="C1679" s="67"/>
      <c r="D1679" s="67"/>
      <c r="E1679" s="67"/>
      <c r="F1679" s="67"/>
      <c r="G1679" s="67"/>
      <c r="H1679" s="67"/>
      <c r="I1679" s="67"/>
      <c r="J1679" s="67"/>
      <c r="K1679" s="67"/>
      <c r="L1679" s="67"/>
      <c r="M1679" s="68">
        <f>SUM(M1677:M1678)</f>
        <v>42166.421372000863</v>
      </c>
    </row>
    <row r="1680" spans="1:13">
      <c r="A1680" s="50"/>
      <c r="C1680" s="50"/>
      <c r="D1680" s="49"/>
      <c r="E1680" s="50"/>
      <c r="F1680" s="50"/>
      <c r="G1680" s="50"/>
      <c r="H1680" s="50"/>
      <c r="I1680" s="50"/>
      <c r="J1680" s="50"/>
      <c r="K1680" s="50"/>
      <c r="L1680" s="50"/>
      <c r="M1680" s="58">
        <f>M1679/100</f>
        <v>421.6642137200086</v>
      </c>
    </row>
    <row r="1681" spans="1:13">
      <c r="A1681" s="36"/>
      <c r="B1681" s="123" t="s">
        <v>387</v>
      </c>
      <c r="C1681" s="38"/>
      <c r="D1681" s="38"/>
      <c r="E1681" s="38"/>
      <c r="F1681" s="38"/>
      <c r="G1681" s="38"/>
      <c r="H1681" s="38"/>
      <c r="I1681" s="38"/>
      <c r="J1681" s="38"/>
      <c r="K1681" s="38"/>
      <c r="L1681" s="39">
        <v>0.06</v>
      </c>
      <c r="M1681" s="40">
        <f>M1680*L1681</f>
        <v>25.299852823200514</v>
      </c>
    </row>
    <row r="1682" spans="1:13">
      <c r="A1682" s="36"/>
      <c r="B1682" s="41" t="s">
        <v>67</v>
      </c>
      <c r="C1682" s="38"/>
      <c r="D1682" s="38"/>
      <c r="E1682" s="38"/>
      <c r="F1682" s="38"/>
      <c r="G1682" s="38"/>
      <c r="H1682" s="38"/>
      <c r="I1682" s="38"/>
      <c r="J1682" s="38"/>
      <c r="K1682" s="38"/>
      <c r="L1682" s="38"/>
      <c r="M1682" s="40">
        <f>M1680+M1681</f>
        <v>446.96406654320913</v>
      </c>
    </row>
    <row r="1683" spans="1:13" ht="15">
      <c r="A1683" s="42"/>
      <c r="B1683" s="43" t="s">
        <v>79</v>
      </c>
      <c r="C1683" s="44"/>
      <c r="D1683" s="45"/>
      <c r="E1683" s="46"/>
      <c r="F1683" s="44"/>
      <c r="G1683" s="44"/>
      <c r="H1683" s="44"/>
      <c r="I1683" s="44"/>
      <c r="J1683" s="44"/>
      <c r="K1683" s="44"/>
      <c r="L1683" s="44"/>
      <c r="M1683" s="47">
        <f>ROUND(M1682,0)</f>
        <v>447</v>
      </c>
    </row>
    <row r="1684" spans="1:13">
      <c r="A1684" s="70"/>
      <c r="B1684" s="65" t="s">
        <v>206</v>
      </c>
      <c r="C1684" s="32"/>
      <c r="D1684" s="32"/>
      <c r="E1684" s="32"/>
      <c r="F1684" s="32"/>
      <c r="G1684" s="32"/>
      <c r="H1684" s="32"/>
      <c r="I1684" s="32"/>
      <c r="J1684" s="32"/>
      <c r="K1684" s="32"/>
      <c r="L1684" s="32"/>
      <c r="M1684" s="71"/>
    </row>
    <row r="1685" spans="1:13">
      <c r="A1685" s="48"/>
      <c r="B1685" s="393" t="s">
        <v>435</v>
      </c>
      <c r="C1685" s="395"/>
      <c r="D1685" s="395"/>
      <c r="E1685" s="395"/>
      <c r="F1685" s="395"/>
      <c r="G1685" s="395"/>
      <c r="H1685" s="395"/>
      <c r="I1685" s="394"/>
      <c r="J1685" s="50"/>
      <c r="K1685" s="50"/>
      <c r="L1685" s="50"/>
      <c r="M1685" s="49"/>
    </row>
    <row r="1686" spans="1:13">
      <c r="A1686" s="50" t="s">
        <v>47</v>
      </c>
      <c r="B1686" s="51" t="s">
        <v>48</v>
      </c>
      <c r="C1686" s="50" t="s">
        <v>49</v>
      </c>
      <c r="D1686" s="49" t="s">
        <v>50</v>
      </c>
      <c r="E1686" s="50" t="s">
        <v>51</v>
      </c>
      <c r="F1686" s="50" t="s">
        <v>52</v>
      </c>
      <c r="G1686" s="50" t="s">
        <v>53</v>
      </c>
      <c r="H1686" s="50" t="s">
        <v>54</v>
      </c>
      <c r="I1686" s="50" t="s">
        <v>55</v>
      </c>
      <c r="J1686" s="50" t="s">
        <v>56</v>
      </c>
      <c r="K1686" s="50" t="s">
        <v>57</v>
      </c>
      <c r="L1686" s="50" t="s">
        <v>58</v>
      </c>
      <c r="M1686" s="49" t="s">
        <v>59</v>
      </c>
    </row>
    <row r="1687" spans="1:13">
      <c r="A1687" s="50">
        <v>1</v>
      </c>
      <c r="B1687" s="52" t="s">
        <v>436</v>
      </c>
      <c r="C1687" s="50" t="s">
        <v>164</v>
      </c>
      <c r="D1687" s="49">
        <v>100</v>
      </c>
      <c r="E1687" s="49">
        <f>'BASIC RATES'!D88</f>
        <v>163.80000000000001</v>
      </c>
      <c r="F1687" s="53">
        <v>0.5</v>
      </c>
      <c r="G1687" s="54">
        <f>SUM(E1687-(E1687*F1687))</f>
        <v>81.900000000000006</v>
      </c>
      <c r="H1687" s="55">
        <v>0.1236</v>
      </c>
      <c r="I1687" s="54">
        <f>G1687*H1687</f>
        <v>10.12284</v>
      </c>
      <c r="J1687" s="56">
        <v>0.05</v>
      </c>
      <c r="K1687" s="54">
        <f>SUM(G1687+I1687)*J1687</f>
        <v>4.6011420000000003</v>
      </c>
      <c r="L1687" s="57">
        <f>G1687+I1687+K1687</f>
        <v>96.623981999999998</v>
      </c>
      <c r="M1687" s="58">
        <f>(D1687*L1687)</f>
        <v>9662.3981999999996</v>
      </c>
    </row>
    <row r="1688" spans="1:13">
      <c r="A1688" s="50"/>
      <c r="B1688" s="145" t="s">
        <v>412</v>
      </c>
      <c r="C1688" s="123" t="s">
        <v>63</v>
      </c>
      <c r="D1688" s="123">
        <v>226</v>
      </c>
      <c r="E1688" s="133">
        <v>0.85</v>
      </c>
      <c r="F1688" s="124">
        <v>0.3</v>
      </c>
      <c r="G1688" s="126">
        <f t="shared" ref="G1688" si="204">SUM(E1688-(E1688*F1688))</f>
        <v>0.59499999999999997</v>
      </c>
      <c r="H1688" s="134"/>
      <c r="I1688" s="126"/>
      <c r="J1688" s="125"/>
      <c r="K1688" s="126"/>
      <c r="L1688" s="126">
        <f t="shared" ref="L1688" si="205">G1688+I1688+K1688</f>
        <v>0.59499999999999997</v>
      </c>
      <c r="M1688" s="126">
        <f t="shared" ref="M1688" si="206">(D1688*L1688)</f>
        <v>134.47</v>
      </c>
    </row>
    <row r="1689" spans="1:13">
      <c r="A1689" s="50"/>
      <c r="B1689" s="145" t="s">
        <v>413</v>
      </c>
      <c r="C1689" s="145"/>
      <c r="D1689" s="145"/>
      <c r="E1689" s="133"/>
      <c r="F1689" s="146"/>
      <c r="G1689" s="145"/>
      <c r="H1689" s="147"/>
      <c r="I1689" s="145"/>
      <c r="J1689" s="147"/>
      <c r="K1689" s="133"/>
      <c r="L1689" s="145"/>
      <c r="M1689" s="133"/>
    </row>
    <row r="1690" spans="1:13">
      <c r="A1690" s="50"/>
      <c r="B1690" s="145" t="s">
        <v>414</v>
      </c>
      <c r="C1690" s="145"/>
      <c r="D1690" s="145"/>
      <c r="E1690" s="133"/>
      <c r="F1690" s="146"/>
      <c r="G1690" s="145"/>
      <c r="H1690" s="147"/>
      <c r="I1690" s="145"/>
      <c r="J1690" s="147"/>
      <c r="K1690" s="133"/>
      <c r="L1690" s="145"/>
      <c r="M1690" s="133"/>
    </row>
    <row r="1691" spans="1:13">
      <c r="A1691" s="50"/>
      <c r="B1691" s="145" t="s">
        <v>415</v>
      </c>
      <c r="C1691" s="123" t="s">
        <v>63</v>
      </c>
      <c r="D1691" s="123">
        <v>452</v>
      </c>
      <c r="E1691" s="133">
        <v>1</v>
      </c>
      <c r="F1691" s="124">
        <v>0.3</v>
      </c>
      <c r="G1691" s="126">
        <f t="shared" ref="G1691:G1692" si="207">SUM(E1691-(E1691*F1691))</f>
        <v>0.7</v>
      </c>
      <c r="H1691" s="134"/>
      <c r="I1691" s="126"/>
      <c r="J1691" s="125"/>
      <c r="K1691" s="126"/>
      <c r="L1691" s="126">
        <f t="shared" ref="L1691:L1692" si="208">G1691+I1691+K1691</f>
        <v>0.7</v>
      </c>
      <c r="M1691" s="126">
        <f t="shared" ref="M1691:M1692" si="209">(D1691*L1691)</f>
        <v>316.39999999999998</v>
      </c>
    </row>
    <row r="1692" spans="1:13">
      <c r="A1692" s="50"/>
      <c r="B1692" s="145" t="s">
        <v>416</v>
      </c>
      <c r="C1692" s="123" t="s">
        <v>63</v>
      </c>
      <c r="D1692" s="123">
        <v>2</v>
      </c>
      <c r="E1692" s="133">
        <v>4.5</v>
      </c>
      <c r="F1692" s="124">
        <v>0.3</v>
      </c>
      <c r="G1692" s="126">
        <f t="shared" si="207"/>
        <v>3.1500000000000004</v>
      </c>
      <c r="H1692" s="134"/>
      <c r="I1692" s="126"/>
      <c r="J1692" s="125"/>
      <c r="K1692" s="126"/>
      <c r="L1692" s="126">
        <f t="shared" si="208"/>
        <v>3.1500000000000004</v>
      </c>
      <c r="M1692" s="126">
        <f t="shared" si="209"/>
        <v>6.3000000000000007</v>
      </c>
    </row>
    <row r="1693" spans="1:13">
      <c r="A1693" s="50"/>
      <c r="B1693" s="52" t="s">
        <v>203</v>
      </c>
      <c r="C1693" s="50"/>
      <c r="D1693" s="49"/>
      <c r="E1693" s="54"/>
      <c r="F1693" s="50"/>
      <c r="G1693" s="50"/>
      <c r="H1693" s="50"/>
      <c r="I1693" s="50"/>
      <c r="J1693" s="50"/>
      <c r="K1693" s="50"/>
      <c r="L1693" s="54"/>
      <c r="M1693" s="58"/>
    </row>
    <row r="1694" spans="1:13">
      <c r="A1694" s="50"/>
      <c r="B1694" s="64" t="s">
        <v>197</v>
      </c>
      <c r="C1694" s="50" t="s">
        <v>167</v>
      </c>
      <c r="D1694" s="59">
        <v>1</v>
      </c>
      <c r="E1694" s="27">
        <v>579</v>
      </c>
      <c r="F1694" s="56">
        <v>0</v>
      </c>
      <c r="G1694" s="54">
        <f>SUM(E1694-(E1694*F1694))</f>
        <v>579</v>
      </c>
      <c r="H1694" s="55"/>
      <c r="I1694" s="54"/>
      <c r="J1694" s="56"/>
      <c r="K1694" s="54"/>
      <c r="L1694" s="61">
        <f>G1694+I1694+K1694</f>
        <v>579</v>
      </c>
      <c r="M1694" s="58">
        <f>D1694*L1694</f>
        <v>579</v>
      </c>
    </row>
    <row r="1695" spans="1:13">
      <c r="A1695" s="50"/>
      <c r="B1695" s="64" t="s">
        <v>204</v>
      </c>
      <c r="C1695" s="50" t="s">
        <v>167</v>
      </c>
      <c r="D1695" s="59">
        <v>2</v>
      </c>
      <c r="E1695" s="27">
        <v>523</v>
      </c>
      <c r="F1695" s="56">
        <v>0</v>
      </c>
      <c r="G1695" s="54">
        <f>SUM(E1695-(E1695*F1695))</f>
        <v>523</v>
      </c>
      <c r="H1695" s="55"/>
      <c r="I1695" s="54"/>
      <c r="J1695" s="56"/>
      <c r="K1695" s="54"/>
      <c r="L1695" s="61">
        <f>G1695+I1695+K1695</f>
        <v>523</v>
      </c>
      <c r="M1695" s="58">
        <f>D1695*L1695</f>
        <v>1046</v>
      </c>
    </row>
    <row r="1696" spans="1:13">
      <c r="A1696" s="50"/>
      <c r="B1696" s="65" t="s">
        <v>67</v>
      </c>
      <c r="C1696" s="50"/>
      <c r="D1696" s="49"/>
      <c r="E1696" s="54"/>
      <c r="F1696" s="50"/>
      <c r="G1696" s="50"/>
      <c r="H1696" s="50"/>
      <c r="I1696" s="50"/>
      <c r="J1696" s="50"/>
      <c r="K1696" s="50"/>
      <c r="L1696" s="50"/>
      <c r="M1696" s="58">
        <f>SUM(M1687:M1695)</f>
        <v>11744.568199999998</v>
      </c>
    </row>
    <row r="1697" spans="1:13">
      <c r="A1697" s="50"/>
      <c r="B1697" s="30" t="s">
        <v>213</v>
      </c>
      <c r="C1697" s="31"/>
      <c r="D1697" s="31"/>
      <c r="E1697" s="32"/>
      <c r="F1697" s="33"/>
      <c r="G1697" s="33"/>
      <c r="H1697" s="33"/>
      <c r="I1697" s="33"/>
      <c r="J1697" s="33"/>
      <c r="K1697" s="33"/>
      <c r="L1697" s="33">
        <v>0.01</v>
      </c>
      <c r="M1697" s="34">
        <f>M1696*L1697</f>
        <v>117.44568199999998</v>
      </c>
    </row>
    <row r="1698" spans="1:13">
      <c r="A1698" s="50"/>
      <c r="B1698" s="66" t="s">
        <v>67</v>
      </c>
      <c r="C1698" s="67"/>
      <c r="D1698" s="67"/>
      <c r="E1698" s="67"/>
      <c r="F1698" s="67"/>
      <c r="G1698" s="67"/>
      <c r="H1698" s="67"/>
      <c r="I1698" s="67"/>
      <c r="J1698" s="67"/>
      <c r="K1698" s="67"/>
      <c r="L1698" s="67"/>
      <c r="M1698" s="68">
        <f>SUM(M1696:M1697)</f>
        <v>11862.013881999997</v>
      </c>
    </row>
    <row r="1699" spans="1:13">
      <c r="A1699" s="50"/>
      <c r="B1699" s="30" t="s">
        <v>211</v>
      </c>
      <c r="C1699" s="31"/>
      <c r="D1699" s="31"/>
      <c r="E1699" s="31"/>
      <c r="F1699" s="31"/>
      <c r="G1699" s="31"/>
      <c r="H1699" s="31"/>
      <c r="I1699" s="31"/>
      <c r="J1699" s="31"/>
      <c r="K1699" s="31"/>
      <c r="L1699" s="33">
        <v>0.15</v>
      </c>
      <c r="M1699" s="34">
        <f>M1698*L1699</f>
        <v>1779.3020822999995</v>
      </c>
    </row>
    <row r="1700" spans="1:13">
      <c r="A1700" s="50"/>
      <c r="B1700" s="52" t="s">
        <v>205</v>
      </c>
      <c r="C1700" s="67"/>
      <c r="D1700" s="67"/>
      <c r="E1700" s="67"/>
      <c r="F1700" s="67"/>
      <c r="G1700" s="67"/>
      <c r="H1700" s="67"/>
      <c r="I1700" s="67"/>
      <c r="J1700" s="67"/>
      <c r="K1700" s="67"/>
      <c r="L1700" s="67"/>
      <c r="M1700" s="68">
        <f>SUM(M1698:M1699)</f>
        <v>13641.315964299996</v>
      </c>
    </row>
    <row r="1701" spans="1:13">
      <c r="A1701" s="50"/>
      <c r="B1701" s="66" t="s">
        <v>67</v>
      </c>
      <c r="C1701" s="31"/>
      <c r="D1701" s="31"/>
      <c r="E1701" s="32"/>
      <c r="F1701" s="32"/>
      <c r="G1701" s="32"/>
      <c r="H1701" s="32"/>
      <c r="I1701" s="32"/>
      <c r="J1701" s="32"/>
      <c r="K1701" s="32"/>
      <c r="L1701" s="35">
        <v>0.01</v>
      </c>
      <c r="M1701" s="34">
        <f>M1700*L1701</f>
        <v>136.41315964299997</v>
      </c>
    </row>
    <row r="1702" spans="1:13">
      <c r="A1702" s="50"/>
      <c r="B1702" s="30" t="s">
        <v>212</v>
      </c>
      <c r="C1702" s="67"/>
      <c r="D1702" s="67"/>
      <c r="E1702" s="67"/>
      <c r="F1702" s="67"/>
      <c r="G1702" s="67"/>
      <c r="H1702" s="67"/>
      <c r="I1702" s="67"/>
      <c r="J1702" s="67"/>
      <c r="K1702" s="67"/>
      <c r="L1702" s="67"/>
      <c r="M1702" s="68">
        <f>SUM(M1700:M1701)</f>
        <v>13777.729123942996</v>
      </c>
    </row>
    <row r="1703" spans="1:13">
      <c r="A1703" s="50"/>
      <c r="B1703" s="66" t="s">
        <v>67</v>
      </c>
      <c r="C1703" s="50"/>
      <c r="D1703" s="49"/>
      <c r="E1703" s="50"/>
      <c r="F1703" s="50"/>
      <c r="G1703" s="50"/>
      <c r="H1703" s="50"/>
      <c r="I1703" s="50"/>
      <c r="J1703" s="50"/>
      <c r="K1703" s="50"/>
      <c r="L1703" s="50"/>
      <c r="M1703" s="58">
        <f>M1702/100</f>
        <v>137.77729123942996</v>
      </c>
    </row>
    <row r="1704" spans="1:13">
      <c r="A1704" s="36"/>
      <c r="C1704" s="38"/>
      <c r="D1704" s="38"/>
      <c r="E1704" s="38"/>
      <c r="F1704" s="38"/>
      <c r="G1704" s="38"/>
      <c r="H1704" s="38"/>
      <c r="I1704" s="38"/>
      <c r="J1704" s="38"/>
      <c r="K1704" s="38"/>
      <c r="L1704" s="39">
        <v>0.06</v>
      </c>
      <c r="M1704" s="40">
        <f>M1703*L1704</f>
        <v>8.2666374743657975</v>
      </c>
    </row>
    <row r="1705" spans="1:13">
      <c r="A1705" s="36"/>
      <c r="B1705" s="123" t="s">
        <v>387</v>
      </c>
      <c r="C1705" s="38"/>
      <c r="D1705" s="38"/>
      <c r="E1705" s="38"/>
      <c r="F1705" s="38"/>
      <c r="G1705" s="38"/>
      <c r="H1705" s="38"/>
      <c r="I1705" s="38"/>
      <c r="J1705" s="38"/>
      <c r="K1705" s="38"/>
      <c r="L1705" s="38"/>
      <c r="M1705" s="40">
        <f>M1703+M1704</f>
        <v>146.04392871379576</v>
      </c>
    </row>
    <row r="1706" spans="1:13" ht="15">
      <c r="A1706" s="42"/>
      <c r="B1706" s="43" t="s">
        <v>79</v>
      </c>
      <c r="C1706" s="44"/>
      <c r="D1706" s="45"/>
      <c r="E1706" s="46"/>
      <c r="F1706" s="44"/>
      <c r="G1706" s="44"/>
      <c r="H1706" s="44"/>
      <c r="I1706" s="44"/>
      <c r="J1706" s="44"/>
      <c r="K1706" s="44"/>
      <c r="L1706" s="44"/>
      <c r="M1706" s="47">
        <f>ROUND(M1705,0)</f>
        <v>146</v>
      </c>
    </row>
    <row r="1707" spans="1:13">
      <c r="B1707" s="65" t="s">
        <v>206</v>
      </c>
    </row>
    <row r="1708" spans="1:13">
      <c r="A1708" s="48"/>
      <c r="B1708" s="393" t="s">
        <v>437</v>
      </c>
      <c r="C1708" s="394"/>
      <c r="D1708" s="49"/>
      <c r="E1708" s="50"/>
      <c r="F1708" s="50"/>
      <c r="G1708" s="50"/>
      <c r="H1708" s="50"/>
      <c r="I1708" s="50"/>
      <c r="J1708" s="50"/>
      <c r="K1708" s="50"/>
      <c r="L1708" s="50"/>
      <c r="M1708" s="49"/>
    </row>
    <row r="1709" spans="1:13">
      <c r="A1709" s="50" t="s">
        <v>47</v>
      </c>
      <c r="B1709" s="51" t="s">
        <v>48</v>
      </c>
      <c r="C1709" s="50" t="s">
        <v>49</v>
      </c>
      <c r="D1709" s="49" t="s">
        <v>50</v>
      </c>
      <c r="E1709" s="50" t="s">
        <v>51</v>
      </c>
      <c r="F1709" s="50" t="s">
        <v>52</v>
      </c>
      <c r="G1709" s="50" t="s">
        <v>53</v>
      </c>
      <c r="H1709" s="50" t="s">
        <v>54</v>
      </c>
      <c r="I1709" s="50" t="s">
        <v>55</v>
      </c>
      <c r="J1709" s="50" t="s">
        <v>56</v>
      </c>
      <c r="K1709" s="50" t="s">
        <v>57</v>
      </c>
      <c r="L1709" s="50" t="s">
        <v>58</v>
      </c>
      <c r="M1709" s="49" t="s">
        <v>59</v>
      </c>
    </row>
    <row r="1710" spans="1:13">
      <c r="A1710" s="50">
        <v>1</v>
      </c>
      <c r="B1710" s="52" t="s">
        <v>440</v>
      </c>
      <c r="C1710" s="50" t="s">
        <v>164</v>
      </c>
      <c r="D1710" s="49">
        <v>100</v>
      </c>
      <c r="E1710" s="49">
        <f>'BASIC RATES'!D89</f>
        <v>226.9</v>
      </c>
      <c r="F1710" s="53">
        <v>0.5</v>
      </c>
      <c r="G1710" s="54">
        <f>SUM(E1710-(E1710*F1710))</f>
        <v>113.45</v>
      </c>
      <c r="H1710" s="55">
        <v>0.1236</v>
      </c>
      <c r="I1710" s="54">
        <f>G1710*H1710</f>
        <v>14.02242</v>
      </c>
      <c r="J1710" s="56">
        <v>0.05</v>
      </c>
      <c r="K1710" s="54">
        <f>SUM(G1710+I1710)*J1710</f>
        <v>6.373621</v>
      </c>
      <c r="L1710" s="57">
        <f>G1710+I1710+K1710</f>
        <v>133.84604100000001</v>
      </c>
      <c r="M1710" s="58">
        <f>(D1710*L1710)</f>
        <v>13384.6041</v>
      </c>
    </row>
    <row r="1711" spans="1:13" ht="28.5">
      <c r="A1711" s="50">
        <v>2</v>
      </c>
      <c r="B1711" s="52" t="s">
        <v>199</v>
      </c>
      <c r="C1711" s="50" t="s">
        <v>63</v>
      </c>
      <c r="D1711" s="59">
        <v>918</v>
      </c>
      <c r="E1711" s="60">
        <v>5</v>
      </c>
      <c r="F1711" s="56">
        <v>0</v>
      </c>
      <c r="G1711" s="60">
        <f>SUM(E1711-(E1711*F1711))</f>
        <v>5</v>
      </c>
      <c r="H1711" s="55"/>
      <c r="I1711" s="54"/>
      <c r="J1711" s="56"/>
      <c r="K1711" s="54"/>
      <c r="L1711" s="61">
        <f>G1711+I1711+K1711</f>
        <v>5</v>
      </c>
      <c r="M1711" s="59">
        <f>D1711*L1711</f>
        <v>4590</v>
      </c>
    </row>
    <row r="1712" spans="1:13">
      <c r="A1712" s="50">
        <v>3</v>
      </c>
      <c r="B1712" s="52" t="s">
        <v>200</v>
      </c>
      <c r="C1712" s="50" t="s">
        <v>201</v>
      </c>
      <c r="D1712" s="49">
        <v>8.76</v>
      </c>
      <c r="E1712" s="62">
        <v>1590</v>
      </c>
      <c r="F1712" s="56">
        <v>0</v>
      </c>
      <c r="G1712" s="54">
        <f>SUM(E1712-(E1712*F1712))</f>
        <v>1590</v>
      </c>
      <c r="H1712" s="55"/>
      <c r="I1712" s="54"/>
      <c r="J1712" s="56"/>
      <c r="K1712" s="54"/>
      <c r="L1712" s="61">
        <f>G1712+I1712+K1712</f>
        <v>1590</v>
      </c>
      <c r="M1712" s="59">
        <f>D1712*L1712</f>
        <v>13928.4</v>
      </c>
    </row>
    <row r="1713" spans="1:13">
      <c r="A1713" s="50">
        <v>4</v>
      </c>
      <c r="B1713" s="52" t="s">
        <v>202</v>
      </c>
      <c r="C1713" s="50" t="s">
        <v>63</v>
      </c>
      <c r="D1713" s="59">
        <f>100/50</f>
        <v>2</v>
      </c>
      <c r="E1713" s="62">
        <v>225</v>
      </c>
      <c r="F1713" s="56">
        <v>0</v>
      </c>
      <c r="G1713" s="54">
        <f>SUM(E1713-(E1713*F1713))</f>
        <v>225</v>
      </c>
      <c r="H1713" s="55"/>
      <c r="I1713" s="54"/>
      <c r="J1713" s="56"/>
      <c r="K1713" s="54"/>
      <c r="L1713" s="61">
        <f>G1713+I1713+K1713</f>
        <v>225</v>
      </c>
      <c r="M1713" s="59">
        <f>D1713*L1713</f>
        <v>450</v>
      </c>
    </row>
    <row r="1714" spans="1:13">
      <c r="A1714" s="50"/>
      <c r="B1714" s="63" t="s">
        <v>67</v>
      </c>
      <c r="C1714" s="50"/>
      <c r="D1714" s="49"/>
      <c r="E1714" s="54"/>
      <c r="F1714" s="50"/>
      <c r="G1714" s="50"/>
      <c r="H1714" s="50"/>
      <c r="I1714" s="50"/>
      <c r="J1714" s="50"/>
      <c r="K1714" s="50"/>
      <c r="L1714" s="50"/>
      <c r="M1714" s="58">
        <f>SUM(M1710:M1713)</f>
        <v>32353.004099999998</v>
      </c>
    </row>
    <row r="1715" spans="1:13">
      <c r="A1715" s="50"/>
      <c r="B1715" s="52" t="s">
        <v>195</v>
      </c>
      <c r="C1715" s="50"/>
      <c r="D1715" s="49"/>
      <c r="E1715" s="54"/>
      <c r="F1715" s="50"/>
      <c r="G1715" s="50"/>
      <c r="H1715" s="50"/>
      <c r="I1715" s="50"/>
      <c r="J1715" s="50"/>
      <c r="K1715" s="50"/>
      <c r="L1715" s="53">
        <v>0.02</v>
      </c>
      <c r="M1715" s="58">
        <f>M1714*L1715</f>
        <v>647.06008199999997</v>
      </c>
    </row>
    <row r="1716" spans="1:13">
      <c r="A1716" s="50"/>
      <c r="B1716" s="52" t="s">
        <v>203</v>
      </c>
      <c r="C1716" s="50"/>
      <c r="D1716" s="49"/>
      <c r="E1716" s="54"/>
      <c r="F1716" s="50"/>
      <c r="G1716" s="50"/>
      <c r="H1716" s="50"/>
      <c r="I1716" s="50"/>
      <c r="J1716" s="50"/>
      <c r="K1716" s="50"/>
      <c r="L1716" s="54"/>
      <c r="M1716" s="58"/>
    </row>
    <row r="1717" spans="1:13">
      <c r="A1717" s="50"/>
      <c r="B1717" s="64" t="s">
        <v>197</v>
      </c>
      <c r="C1717" s="50" t="s">
        <v>167</v>
      </c>
      <c r="D1717" s="59">
        <v>1</v>
      </c>
      <c r="E1717" s="27">
        <v>579</v>
      </c>
      <c r="F1717" s="56">
        <v>0</v>
      </c>
      <c r="G1717" s="54">
        <f>SUM(E1717-(E1717*F1717))</f>
        <v>579</v>
      </c>
      <c r="H1717" s="55"/>
      <c r="I1717" s="54"/>
      <c r="J1717" s="56"/>
      <c r="K1717" s="54"/>
      <c r="L1717" s="61">
        <f>G1717+I1717+K1717</f>
        <v>579</v>
      </c>
      <c r="M1717" s="58">
        <f>D1717*L1717</f>
        <v>579</v>
      </c>
    </row>
    <row r="1718" spans="1:13">
      <c r="A1718" s="50"/>
      <c r="B1718" s="64" t="s">
        <v>204</v>
      </c>
      <c r="C1718" s="50" t="s">
        <v>167</v>
      </c>
      <c r="D1718" s="59">
        <v>4</v>
      </c>
      <c r="E1718" s="27">
        <v>523</v>
      </c>
      <c r="F1718" s="56">
        <v>0</v>
      </c>
      <c r="G1718" s="54">
        <f>SUM(E1718-(E1718*F1718))</f>
        <v>523</v>
      </c>
      <c r="H1718" s="55"/>
      <c r="I1718" s="54"/>
      <c r="J1718" s="56"/>
      <c r="K1718" s="54"/>
      <c r="L1718" s="61">
        <f>G1718+I1718+K1718</f>
        <v>523</v>
      </c>
      <c r="M1718" s="58">
        <f>D1718*L1718</f>
        <v>2092</v>
      </c>
    </row>
    <row r="1719" spans="1:13">
      <c r="A1719" s="50"/>
      <c r="B1719" s="65" t="s">
        <v>67</v>
      </c>
      <c r="C1719" s="50"/>
      <c r="D1719" s="49"/>
      <c r="E1719" s="54"/>
      <c r="F1719" s="50"/>
      <c r="G1719" s="50"/>
      <c r="H1719" s="50"/>
      <c r="I1719" s="50"/>
      <c r="J1719" s="50"/>
      <c r="K1719" s="50"/>
      <c r="L1719" s="50"/>
      <c r="M1719" s="58">
        <f>SUM(M1714:M1718)</f>
        <v>35671.064182000002</v>
      </c>
    </row>
    <row r="1720" spans="1:13">
      <c r="A1720" s="50"/>
      <c r="B1720" s="30" t="s">
        <v>213</v>
      </c>
      <c r="C1720" s="31"/>
      <c r="D1720" s="31"/>
      <c r="E1720" s="32"/>
      <c r="F1720" s="33"/>
      <c r="G1720" s="33"/>
      <c r="H1720" s="33"/>
      <c r="I1720" s="33"/>
      <c r="J1720" s="33"/>
      <c r="K1720" s="33"/>
      <c r="L1720" s="33">
        <v>0.01</v>
      </c>
      <c r="M1720" s="34">
        <f>M1719*L1720</f>
        <v>356.71064182000003</v>
      </c>
    </row>
    <row r="1721" spans="1:13">
      <c r="A1721" s="50"/>
      <c r="B1721" s="66" t="s">
        <v>67</v>
      </c>
      <c r="C1721" s="67"/>
      <c r="D1721" s="67"/>
      <c r="E1721" s="67"/>
      <c r="F1721" s="67"/>
      <c r="G1721" s="67"/>
      <c r="H1721" s="67"/>
      <c r="I1721" s="67"/>
      <c r="J1721" s="67"/>
      <c r="K1721" s="67"/>
      <c r="L1721" s="67"/>
      <c r="M1721" s="68">
        <f>SUM(M1719:M1720)</f>
        <v>36027.77482382</v>
      </c>
    </row>
    <row r="1722" spans="1:13">
      <c r="A1722" s="50"/>
      <c r="B1722" s="30" t="s">
        <v>211</v>
      </c>
      <c r="C1722" s="31"/>
      <c r="D1722" s="31"/>
      <c r="E1722" s="31"/>
      <c r="F1722" s="31"/>
      <c r="G1722" s="31"/>
      <c r="H1722" s="31"/>
      <c r="I1722" s="31"/>
      <c r="J1722" s="31"/>
      <c r="K1722" s="31"/>
      <c r="L1722" s="33">
        <v>0.15</v>
      </c>
      <c r="M1722" s="34">
        <f>M1721*L1722</f>
        <v>5404.166223573</v>
      </c>
    </row>
    <row r="1723" spans="1:13">
      <c r="A1723" s="50"/>
      <c r="B1723" s="52" t="s">
        <v>205</v>
      </c>
      <c r="C1723" s="50" t="s">
        <v>201</v>
      </c>
      <c r="D1723" s="49">
        <v>26.26</v>
      </c>
      <c r="E1723" s="69">
        <v>180</v>
      </c>
      <c r="F1723" s="56">
        <v>0</v>
      </c>
      <c r="G1723" s="54">
        <f>SUM(E1723-(E1723*F1723))</f>
        <v>180</v>
      </c>
      <c r="H1723" s="55"/>
      <c r="I1723" s="54"/>
      <c r="J1723" s="56"/>
      <c r="K1723" s="54"/>
      <c r="L1723" s="61">
        <f>G1723+I1723+K1723</f>
        <v>180</v>
      </c>
      <c r="M1723" s="58">
        <f>D1723*L1723</f>
        <v>4726.8</v>
      </c>
    </row>
    <row r="1724" spans="1:13">
      <c r="A1724" s="50"/>
      <c r="B1724" s="66" t="s">
        <v>67</v>
      </c>
      <c r="C1724" s="67"/>
      <c r="D1724" s="67"/>
      <c r="E1724" s="67"/>
      <c r="F1724" s="67"/>
      <c r="G1724" s="67"/>
      <c r="H1724" s="67"/>
      <c r="I1724" s="67"/>
      <c r="J1724" s="67"/>
      <c r="K1724" s="67"/>
      <c r="L1724" s="67"/>
      <c r="M1724" s="68">
        <f>SUM(M1721:M1723)</f>
        <v>46158.741047393007</v>
      </c>
    </row>
    <row r="1725" spans="1:13">
      <c r="A1725" s="50"/>
      <c r="B1725" s="30" t="s">
        <v>212</v>
      </c>
      <c r="C1725" s="31"/>
      <c r="D1725" s="31"/>
      <c r="E1725" s="32"/>
      <c r="F1725" s="32"/>
      <c r="G1725" s="32"/>
      <c r="H1725" s="32"/>
      <c r="I1725" s="32"/>
      <c r="J1725" s="32"/>
      <c r="K1725" s="32"/>
      <c r="L1725" s="35">
        <v>0.01</v>
      </c>
      <c r="M1725" s="34">
        <f>M1724*L1725</f>
        <v>461.58741047393005</v>
      </c>
    </row>
    <row r="1726" spans="1:13">
      <c r="A1726" s="50"/>
      <c r="B1726" s="66" t="s">
        <v>67</v>
      </c>
      <c r="C1726" s="67"/>
      <c r="D1726" s="67"/>
      <c r="E1726" s="67"/>
      <c r="F1726" s="67"/>
      <c r="G1726" s="67"/>
      <c r="H1726" s="67"/>
      <c r="I1726" s="67"/>
      <c r="J1726" s="67"/>
      <c r="K1726" s="67"/>
      <c r="L1726" s="67"/>
      <c r="M1726" s="68">
        <f>SUM(M1724:M1725)</f>
        <v>46620.328457866934</v>
      </c>
    </row>
    <row r="1727" spans="1:13">
      <c r="A1727" s="50"/>
      <c r="C1727" s="50"/>
      <c r="D1727" s="49"/>
      <c r="E1727" s="50"/>
      <c r="F1727" s="50"/>
      <c r="G1727" s="50"/>
      <c r="H1727" s="50"/>
      <c r="I1727" s="50"/>
      <c r="J1727" s="50"/>
      <c r="K1727" s="50"/>
      <c r="L1727" s="50"/>
      <c r="M1727" s="58">
        <f>M1726/100</f>
        <v>466.20328457866935</v>
      </c>
    </row>
    <row r="1728" spans="1:13">
      <c r="A1728" s="36"/>
      <c r="B1728" s="123" t="s">
        <v>387</v>
      </c>
      <c r="C1728" s="38"/>
      <c r="D1728" s="38"/>
      <c r="E1728" s="38"/>
      <c r="F1728" s="38"/>
      <c r="G1728" s="38"/>
      <c r="H1728" s="38"/>
      <c r="I1728" s="38"/>
      <c r="J1728" s="38"/>
      <c r="K1728" s="38"/>
      <c r="L1728" s="39">
        <v>0.06</v>
      </c>
      <c r="M1728" s="40">
        <f>M1727*L1728</f>
        <v>27.97219707472016</v>
      </c>
    </row>
    <row r="1729" spans="1:13">
      <c r="A1729" s="36"/>
      <c r="B1729" s="41" t="s">
        <v>67</v>
      </c>
      <c r="C1729" s="38"/>
      <c r="D1729" s="38"/>
      <c r="E1729" s="38"/>
      <c r="F1729" s="38"/>
      <c r="G1729" s="38"/>
      <c r="H1729" s="38"/>
      <c r="I1729" s="38"/>
      <c r="J1729" s="38"/>
      <c r="K1729" s="38"/>
      <c r="L1729" s="38"/>
      <c r="M1729" s="40">
        <f>M1727+M1728</f>
        <v>494.17548165338951</v>
      </c>
    </row>
    <row r="1730" spans="1:13" ht="15">
      <c r="A1730" s="42"/>
      <c r="B1730" s="43" t="s">
        <v>79</v>
      </c>
      <c r="C1730" s="44"/>
      <c r="D1730" s="45"/>
      <c r="E1730" s="46"/>
      <c r="F1730" s="44"/>
      <c r="G1730" s="44"/>
      <c r="H1730" s="44"/>
      <c r="I1730" s="44"/>
      <c r="J1730" s="44"/>
      <c r="K1730" s="44"/>
      <c r="L1730" s="44"/>
      <c r="M1730" s="47">
        <f>ROUND(M1729,0)</f>
        <v>494</v>
      </c>
    </row>
    <row r="1731" spans="1:13">
      <c r="A1731" s="70"/>
      <c r="B1731" s="65" t="s">
        <v>206</v>
      </c>
      <c r="C1731" s="32"/>
      <c r="D1731" s="32"/>
      <c r="E1731" s="32"/>
      <c r="F1731" s="32"/>
      <c r="G1731" s="32"/>
      <c r="H1731" s="32"/>
      <c r="I1731" s="32"/>
      <c r="J1731" s="32"/>
      <c r="K1731" s="32"/>
      <c r="L1731" s="32"/>
      <c r="M1731" s="71"/>
    </row>
    <row r="1732" spans="1:13">
      <c r="A1732" s="48"/>
      <c r="B1732" s="393" t="s">
        <v>438</v>
      </c>
      <c r="C1732" s="395"/>
      <c r="D1732" s="395"/>
      <c r="E1732" s="395"/>
      <c r="F1732" s="395"/>
      <c r="G1732" s="395"/>
      <c r="H1732" s="395"/>
      <c r="I1732" s="394"/>
      <c r="J1732" s="50"/>
      <c r="K1732" s="50"/>
      <c r="L1732" s="50"/>
      <c r="M1732" s="49"/>
    </row>
    <row r="1733" spans="1:13">
      <c r="A1733" s="50" t="s">
        <v>47</v>
      </c>
      <c r="B1733" s="51" t="s">
        <v>48</v>
      </c>
      <c r="C1733" s="50" t="s">
        <v>49</v>
      </c>
      <c r="D1733" s="49" t="s">
        <v>50</v>
      </c>
      <c r="E1733" s="50" t="s">
        <v>51</v>
      </c>
      <c r="F1733" s="50" t="s">
        <v>52</v>
      </c>
      <c r="G1733" s="50" t="s">
        <v>53</v>
      </c>
      <c r="H1733" s="50" t="s">
        <v>54</v>
      </c>
      <c r="I1733" s="50" t="s">
        <v>55</v>
      </c>
      <c r="J1733" s="50" t="s">
        <v>56</v>
      </c>
      <c r="K1733" s="50" t="s">
        <v>57</v>
      </c>
      <c r="L1733" s="50" t="s">
        <v>58</v>
      </c>
      <c r="M1733" s="49" t="s">
        <v>59</v>
      </c>
    </row>
    <row r="1734" spans="1:13">
      <c r="A1734" s="50">
        <v>1</v>
      </c>
      <c r="B1734" s="52" t="s">
        <v>439</v>
      </c>
      <c r="C1734" s="50" t="s">
        <v>164</v>
      </c>
      <c r="D1734" s="49">
        <v>100</v>
      </c>
      <c r="E1734" s="49">
        <f>'BASIC RATES'!D89</f>
        <v>226.9</v>
      </c>
      <c r="F1734" s="53">
        <v>0.5</v>
      </c>
      <c r="G1734" s="54">
        <f>SUM(E1734-(E1734*F1734))</f>
        <v>113.45</v>
      </c>
      <c r="H1734" s="55">
        <v>0.1236</v>
      </c>
      <c r="I1734" s="54">
        <f>G1734*H1734</f>
        <v>14.02242</v>
      </c>
      <c r="J1734" s="56">
        <v>0.05</v>
      </c>
      <c r="K1734" s="54">
        <f>SUM(G1734+I1734)*J1734</f>
        <v>6.373621</v>
      </c>
      <c r="L1734" s="57">
        <f>G1734+I1734+K1734</f>
        <v>133.84604100000001</v>
      </c>
      <c r="M1734" s="58">
        <f>(D1734*L1734)</f>
        <v>13384.6041</v>
      </c>
    </row>
    <row r="1735" spans="1:13">
      <c r="A1735" s="50">
        <v>2</v>
      </c>
      <c r="B1735" s="145" t="s">
        <v>412</v>
      </c>
      <c r="C1735" s="123" t="s">
        <v>63</v>
      </c>
      <c r="D1735" s="123">
        <v>226</v>
      </c>
      <c r="E1735" s="133">
        <v>0.85</v>
      </c>
      <c r="F1735" s="124">
        <v>0.3</v>
      </c>
      <c r="G1735" s="126">
        <f t="shared" ref="G1735" si="210">SUM(E1735-(E1735*F1735))</f>
        <v>0.59499999999999997</v>
      </c>
      <c r="H1735" s="134"/>
      <c r="I1735" s="126"/>
      <c r="J1735" s="125"/>
      <c r="K1735" s="126"/>
      <c r="L1735" s="126">
        <f t="shared" ref="L1735" si="211">G1735+I1735+K1735</f>
        <v>0.59499999999999997</v>
      </c>
      <c r="M1735" s="126">
        <f t="shared" ref="M1735" si="212">(D1735*L1735)</f>
        <v>134.47</v>
      </c>
    </row>
    <row r="1736" spans="1:13">
      <c r="A1736" s="50"/>
      <c r="B1736" s="145" t="s">
        <v>413</v>
      </c>
      <c r="C1736" s="145"/>
      <c r="D1736" s="145"/>
      <c r="E1736" s="133"/>
      <c r="F1736" s="146"/>
      <c r="G1736" s="145"/>
      <c r="H1736" s="147"/>
      <c r="I1736" s="145"/>
      <c r="J1736" s="147"/>
      <c r="K1736" s="133"/>
      <c r="L1736" s="145"/>
      <c r="M1736" s="133"/>
    </row>
    <row r="1737" spans="1:13">
      <c r="A1737" s="50"/>
      <c r="B1737" s="145" t="s">
        <v>414</v>
      </c>
      <c r="C1737" s="145"/>
      <c r="D1737" s="145"/>
      <c r="E1737" s="133"/>
      <c r="F1737" s="146"/>
      <c r="G1737" s="145"/>
      <c r="H1737" s="147"/>
      <c r="I1737" s="145"/>
      <c r="J1737" s="147"/>
      <c r="K1737" s="133"/>
      <c r="L1737" s="145"/>
      <c r="M1737" s="133"/>
    </row>
    <row r="1738" spans="1:13">
      <c r="A1738" s="50">
        <v>3</v>
      </c>
      <c r="B1738" s="145" t="s">
        <v>415</v>
      </c>
      <c r="C1738" s="123" t="s">
        <v>63</v>
      </c>
      <c r="D1738" s="123">
        <v>452</v>
      </c>
      <c r="E1738" s="133">
        <v>1</v>
      </c>
      <c r="F1738" s="124">
        <v>0.3</v>
      </c>
      <c r="G1738" s="126">
        <f t="shared" ref="G1738:G1739" si="213">SUM(E1738-(E1738*F1738))</f>
        <v>0.7</v>
      </c>
      <c r="H1738" s="134"/>
      <c r="I1738" s="126"/>
      <c r="J1738" s="125"/>
      <c r="K1738" s="126"/>
      <c r="L1738" s="126">
        <f t="shared" ref="L1738:L1739" si="214">G1738+I1738+K1738</f>
        <v>0.7</v>
      </c>
      <c r="M1738" s="126">
        <f t="shared" ref="M1738:M1739" si="215">(D1738*L1738)</f>
        <v>316.39999999999998</v>
      </c>
    </row>
    <row r="1739" spans="1:13">
      <c r="A1739" s="50">
        <v>4</v>
      </c>
      <c r="B1739" s="145" t="s">
        <v>416</v>
      </c>
      <c r="C1739" s="123" t="s">
        <v>63</v>
      </c>
      <c r="D1739" s="123">
        <v>2</v>
      </c>
      <c r="E1739" s="133">
        <v>4.5</v>
      </c>
      <c r="F1739" s="124">
        <v>0.3</v>
      </c>
      <c r="G1739" s="126">
        <f t="shared" si="213"/>
        <v>3.1500000000000004</v>
      </c>
      <c r="H1739" s="134"/>
      <c r="I1739" s="126"/>
      <c r="J1739" s="125"/>
      <c r="K1739" s="126"/>
      <c r="L1739" s="126">
        <f t="shared" si="214"/>
        <v>3.1500000000000004</v>
      </c>
      <c r="M1739" s="126">
        <f t="shared" si="215"/>
        <v>6.3000000000000007</v>
      </c>
    </row>
    <row r="1740" spans="1:13">
      <c r="A1740" s="50"/>
      <c r="B1740" s="145"/>
      <c r="C1740" s="123"/>
      <c r="D1740" s="123"/>
      <c r="E1740" s="133"/>
      <c r="F1740" s="124"/>
      <c r="G1740" s="126"/>
      <c r="H1740" s="134"/>
      <c r="I1740" s="126"/>
      <c r="J1740" s="125"/>
      <c r="K1740" s="126"/>
      <c r="L1740" s="126"/>
      <c r="M1740" s="126"/>
    </row>
    <row r="1741" spans="1:13">
      <c r="A1741" s="50">
        <v>5</v>
      </c>
      <c r="B1741" s="52" t="s">
        <v>203</v>
      </c>
      <c r="C1741" s="50"/>
      <c r="D1741" s="49"/>
      <c r="E1741" s="54"/>
      <c r="F1741" s="50"/>
      <c r="G1741" s="50"/>
      <c r="H1741" s="50"/>
      <c r="I1741" s="50"/>
      <c r="J1741" s="50"/>
      <c r="K1741" s="50"/>
      <c r="L1741" s="54"/>
      <c r="M1741" s="58"/>
    </row>
    <row r="1742" spans="1:13">
      <c r="A1742" s="50"/>
      <c r="B1742" s="64" t="s">
        <v>197</v>
      </c>
      <c r="C1742" s="50" t="s">
        <v>167</v>
      </c>
      <c r="D1742" s="59">
        <v>1</v>
      </c>
      <c r="E1742" s="27">
        <v>579</v>
      </c>
      <c r="F1742" s="56">
        <v>0</v>
      </c>
      <c r="G1742" s="54">
        <f>SUM(E1742-(E1742*F1742))</f>
        <v>579</v>
      </c>
      <c r="H1742" s="55"/>
      <c r="I1742" s="54">
        <f>G1742*H1742</f>
        <v>0</v>
      </c>
      <c r="J1742" s="56"/>
      <c r="K1742" s="54">
        <f>SUM(G1742+I1742)*J1742</f>
        <v>0</v>
      </c>
      <c r="L1742" s="61">
        <f>G1742+I1742+K1742</f>
        <v>579</v>
      </c>
      <c r="M1742" s="58">
        <f>D1742*L1742</f>
        <v>579</v>
      </c>
    </row>
    <row r="1743" spans="1:13">
      <c r="A1743" s="50"/>
      <c r="B1743" s="64" t="s">
        <v>204</v>
      </c>
      <c r="C1743" s="50" t="s">
        <v>167</v>
      </c>
      <c r="D1743" s="59">
        <v>2</v>
      </c>
      <c r="E1743" s="27">
        <v>523</v>
      </c>
      <c r="F1743" s="56">
        <v>0</v>
      </c>
      <c r="G1743" s="54">
        <f>SUM(E1743-(E1743*F1743))</f>
        <v>523</v>
      </c>
      <c r="H1743" s="55"/>
      <c r="I1743" s="54">
        <f>G1743*H1743</f>
        <v>0</v>
      </c>
      <c r="J1743" s="56"/>
      <c r="K1743" s="54">
        <f>SUM(G1743+I1743)*J1743</f>
        <v>0</v>
      </c>
      <c r="L1743" s="61">
        <f>G1743+I1743+K1743</f>
        <v>523</v>
      </c>
      <c r="M1743" s="58">
        <f>D1743*L1743</f>
        <v>1046</v>
      </c>
    </row>
    <row r="1744" spans="1:13">
      <c r="A1744" s="50"/>
      <c r="B1744" s="65" t="s">
        <v>67</v>
      </c>
      <c r="C1744" s="50"/>
      <c r="D1744" s="49"/>
      <c r="E1744" s="54"/>
      <c r="F1744" s="50"/>
      <c r="G1744" s="50"/>
      <c r="H1744" s="50"/>
      <c r="I1744" s="50"/>
      <c r="J1744" s="50"/>
      <c r="K1744" s="50"/>
      <c r="L1744" s="50"/>
      <c r="M1744" s="58">
        <f>SUM(M1734:M1743)</f>
        <v>15466.774099999999</v>
      </c>
    </row>
    <row r="1745" spans="1:13">
      <c r="A1745" s="50">
        <v>6</v>
      </c>
      <c r="B1745" s="30" t="s">
        <v>213</v>
      </c>
      <c r="C1745" s="31"/>
      <c r="D1745" s="31"/>
      <c r="E1745" s="32"/>
      <c r="F1745" s="33"/>
      <c r="G1745" s="33"/>
      <c r="H1745" s="33"/>
      <c r="I1745" s="33"/>
      <c r="J1745" s="33"/>
      <c r="K1745" s="33"/>
      <c r="L1745" s="33">
        <v>0.01</v>
      </c>
      <c r="M1745" s="34">
        <f>M1744*L1745</f>
        <v>154.66774099999998</v>
      </c>
    </row>
    <row r="1746" spans="1:13">
      <c r="A1746" s="50"/>
      <c r="B1746" s="66" t="s">
        <v>67</v>
      </c>
      <c r="C1746" s="67"/>
      <c r="D1746" s="67"/>
      <c r="E1746" s="67"/>
      <c r="F1746" s="67"/>
      <c r="G1746" s="67"/>
      <c r="H1746" s="67"/>
      <c r="I1746" s="67"/>
      <c r="J1746" s="67"/>
      <c r="K1746" s="67"/>
      <c r="L1746" s="67"/>
      <c r="M1746" s="68">
        <f>SUM(M1744:M1745)</f>
        <v>15621.441840999998</v>
      </c>
    </row>
    <row r="1747" spans="1:13">
      <c r="A1747" s="50">
        <v>7</v>
      </c>
      <c r="B1747" s="30" t="s">
        <v>211</v>
      </c>
      <c r="C1747" s="31"/>
      <c r="D1747" s="31"/>
      <c r="E1747" s="31"/>
      <c r="F1747" s="31"/>
      <c r="G1747" s="31"/>
      <c r="H1747" s="31"/>
      <c r="I1747" s="31"/>
      <c r="J1747" s="31"/>
      <c r="K1747" s="31"/>
      <c r="L1747" s="33">
        <v>0.15</v>
      </c>
      <c r="M1747" s="34">
        <f>M1746*L1747</f>
        <v>2343.2162761499994</v>
      </c>
    </row>
    <row r="1748" spans="1:13">
      <c r="A1748" s="50"/>
      <c r="B1748" s="52" t="s">
        <v>205</v>
      </c>
      <c r="C1748" s="67"/>
      <c r="D1748" s="67"/>
      <c r="E1748" s="67"/>
      <c r="F1748" s="67"/>
      <c r="G1748" s="67"/>
      <c r="H1748" s="67"/>
      <c r="I1748" s="67"/>
      <c r="J1748" s="67"/>
      <c r="K1748" s="67"/>
      <c r="L1748" s="67"/>
      <c r="M1748" s="68">
        <f>SUM(M1746:M1747)</f>
        <v>17964.658117149997</v>
      </c>
    </row>
    <row r="1749" spans="1:13">
      <c r="A1749" s="50"/>
      <c r="B1749" s="66" t="s">
        <v>67</v>
      </c>
      <c r="C1749" s="31"/>
      <c r="D1749" s="31"/>
      <c r="E1749" s="32"/>
      <c r="F1749" s="32"/>
      <c r="G1749" s="32"/>
      <c r="H1749" s="32"/>
      <c r="I1749" s="32"/>
      <c r="J1749" s="32"/>
      <c r="K1749" s="32"/>
      <c r="L1749" s="35">
        <v>0.01</v>
      </c>
      <c r="M1749" s="34">
        <f>M1748*L1749</f>
        <v>179.64658117149997</v>
      </c>
    </row>
    <row r="1750" spans="1:13">
      <c r="A1750" s="50">
        <v>8</v>
      </c>
      <c r="B1750" s="30" t="s">
        <v>212</v>
      </c>
      <c r="C1750" s="67"/>
      <c r="D1750" s="67"/>
      <c r="E1750" s="67"/>
      <c r="F1750" s="67"/>
      <c r="G1750" s="67"/>
      <c r="H1750" s="67"/>
      <c r="I1750" s="67"/>
      <c r="J1750" s="67"/>
      <c r="K1750" s="67"/>
      <c r="L1750" s="67"/>
      <c r="M1750" s="68">
        <f>SUM(M1748:M1749)</f>
        <v>18144.304698321495</v>
      </c>
    </row>
    <row r="1751" spans="1:13">
      <c r="A1751" s="50"/>
      <c r="B1751" s="66" t="s">
        <v>67</v>
      </c>
      <c r="C1751" s="50"/>
      <c r="D1751" s="49"/>
      <c r="E1751" s="50"/>
      <c r="F1751" s="50"/>
      <c r="G1751" s="50"/>
      <c r="H1751" s="50"/>
      <c r="I1751" s="50"/>
      <c r="J1751" s="50"/>
      <c r="K1751" s="50"/>
      <c r="L1751" s="50"/>
      <c r="M1751" s="58">
        <f>M1750/100</f>
        <v>181.44304698321494</v>
      </c>
    </row>
    <row r="1752" spans="1:13">
      <c r="A1752" s="36"/>
      <c r="C1752" s="38"/>
      <c r="D1752" s="38"/>
      <c r="E1752" s="38"/>
      <c r="F1752" s="38"/>
      <c r="G1752" s="38"/>
      <c r="H1752" s="38"/>
      <c r="I1752" s="38"/>
      <c r="J1752" s="38"/>
      <c r="K1752" s="38"/>
      <c r="L1752" s="39">
        <v>0.06</v>
      </c>
      <c r="M1752" s="40">
        <f>M1751*L1752</f>
        <v>10.886582818992895</v>
      </c>
    </row>
    <row r="1753" spans="1:13">
      <c r="A1753" s="36">
        <v>9</v>
      </c>
      <c r="B1753" s="123" t="s">
        <v>387</v>
      </c>
      <c r="C1753" s="38"/>
      <c r="D1753" s="38"/>
      <c r="E1753" s="38"/>
      <c r="F1753" s="38"/>
      <c r="G1753" s="38"/>
      <c r="H1753" s="38"/>
      <c r="I1753" s="38"/>
      <c r="J1753" s="38"/>
      <c r="K1753" s="38"/>
      <c r="L1753" s="38"/>
      <c r="M1753" s="40">
        <f>M1751+M1752</f>
        <v>192.32962980220785</v>
      </c>
    </row>
    <row r="1754" spans="1:13" ht="15">
      <c r="A1754" s="42"/>
      <c r="B1754" s="43" t="s">
        <v>79</v>
      </c>
      <c r="C1754" s="44"/>
      <c r="D1754" s="45"/>
      <c r="E1754" s="46"/>
      <c r="F1754" s="44"/>
      <c r="G1754" s="44"/>
      <c r="H1754" s="44"/>
      <c r="I1754" s="44"/>
      <c r="J1754" s="44"/>
      <c r="K1754" s="44"/>
      <c r="L1754" s="44"/>
      <c r="M1754" s="47">
        <f>ROUND(M1753,0)</f>
        <v>192</v>
      </c>
    </row>
    <row r="1755" spans="1:13">
      <c r="B1755" s="65" t="s">
        <v>206</v>
      </c>
    </row>
    <row r="1757" spans="1:13" ht="15">
      <c r="A1757" s="387" t="s">
        <v>432</v>
      </c>
      <c r="B1757" s="387"/>
      <c r="C1757" s="387"/>
      <c r="D1757" s="387"/>
      <c r="E1757" s="387"/>
      <c r="F1757" s="387"/>
      <c r="G1757" s="387"/>
      <c r="H1757" s="387"/>
      <c r="I1757" s="387"/>
      <c r="J1757" s="387"/>
      <c r="K1757" s="387"/>
      <c r="L1757" s="387"/>
      <c r="M1757" s="387"/>
    </row>
    <row r="1758" spans="1:13" ht="15">
      <c r="A1758" s="158"/>
      <c r="B1758" s="150" t="s">
        <v>207</v>
      </c>
      <c r="C1758" s="137"/>
      <c r="D1758" s="137"/>
      <c r="E1758" s="137"/>
      <c r="F1758" s="137"/>
      <c r="G1758" s="137"/>
      <c r="H1758" s="137"/>
      <c r="I1758" s="137"/>
      <c r="J1758" s="147"/>
      <c r="K1758" s="137"/>
      <c r="L1758" s="137"/>
      <c r="M1758" s="137"/>
    </row>
    <row r="1759" spans="1:13" ht="15">
      <c r="A1759" s="128" t="s">
        <v>47</v>
      </c>
      <c r="B1759" s="129" t="s">
        <v>48</v>
      </c>
      <c r="C1759" s="118" t="s">
        <v>49</v>
      </c>
      <c r="D1759" s="118" t="s">
        <v>50</v>
      </c>
      <c r="E1759" s="118" t="s">
        <v>51</v>
      </c>
      <c r="F1759" s="130" t="s">
        <v>52</v>
      </c>
      <c r="G1759" s="118" t="s">
        <v>53</v>
      </c>
      <c r="H1759" s="131" t="s">
        <v>54</v>
      </c>
      <c r="I1759" s="118" t="s">
        <v>55</v>
      </c>
      <c r="J1759" s="131" t="s">
        <v>56</v>
      </c>
      <c r="K1759" s="118" t="s">
        <v>57</v>
      </c>
      <c r="L1759" s="118" t="s">
        <v>58</v>
      </c>
      <c r="M1759" s="132" t="s">
        <v>59</v>
      </c>
    </row>
    <row r="1760" spans="1:13">
      <c r="A1760" s="143">
        <v>1</v>
      </c>
      <c r="B1760" s="137" t="s">
        <v>172</v>
      </c>
      <c r="C1760" s="145"/>
      <c r="D1760" s="145">
        <v>1</v>
      </c>
      <c r="E1760" s="133">
        <f>'BASIC RATES'!D95</f>
        <v>289.60000000000002</v>
      </c>
      <c r="F1760" s="146">
        <v>0.2</v>
      </c>
      <c r="G1760" s="145">
        <f>E1760-(E1760*F1760)</f>
        <v>231.68</v>
      </c>
      <c r="H1760" s="147"/>
      <c r="I1760" s="145">
        <f>G1760+(G1760*H1760)</f>
        <v>231.68</v>
      </c>
      <c r="J1760" s="147">
        <v>0.14499999999999999</v>
      </c>
      <c r="K1760" s="133">
        <f>SUM(I1760)*J1760</f>
        <v>33.593600000000002</v>
      </c>
      <c r="L1760" s="145">
        <f>K1760+I1760</f>
        <v>265.27359999999999</v>
      </c>
      <c r="M1760" s="133">
        <f>L1760*D1760</f>
        <v>265.27359999999999</v>
      </c>
    </row>
    <row r="1761" spans="1:13">
      <c r="A1761" s="143">
        <v>2</v>
      </c>
      <c r="B1761" s="137" t="s">
        <v>174</v>
      </c>
      <c r="C1761" s="145"/>
      <c r="D1761" s="145">
        <v>1</v>
      </c>
      <c r="E1761" s="133">
        <f>'BASIC RATES'!D102</f>
        <v>6.12</v>
      </c>
      <c r="F1761" s="146">
        <v>0.2</v>
      </c>
      <c r="G1761" s="145">
        <f>E1761-(E1761*F1761)</f>
        <v>4.8959999999999999</v>
      </c>
      <c r="H1761" s="147"/>
      <c r="I1761" s="145">
        <f>G1761+(G1761*H1761)</f>
        <v>4.8959999999999999</v>
      </c>
      <c r="J1761" s="147">
        <v>0.14499999999999999</v>
      </c>
      <c r="K1761" s="133">
        <f>SUM(I1761)*J1761</f>
        <v>0.70991999999999988</v>
      </c>
      <c r="L1761" s="145">
        <f>K1761+I1761</f>
        <v>5.6059199999999993</v>
      </c>
      <c r="M1761" s="133">
        <f>L1761*D1761</f>
        <v>5.6059199999999993</v>
      </c>
    </row>
    <row r="1762" spans="1:13">
      <c r="A1762" s="143">
        <v>3</v>
      </c>
      <c r="B1762" s="137" t="s">
        <v>447</v>
      </c>
      <c r="C1762" s="145"/>
      <c r="D1762" s="145">
        <v>3</v>
      </c>
      <c r="E1762" s="133">
        <f>'BASIC RATES'!D104</f>
        <v>3.01</v>
      </c>
      <c r="F1762" s="146">
        <v>0.2</v>
      </c>
      <c r="G1762" s="145">
        <f>E1762-(E1762*F1762)</f>
        <v>2.4079999999999999</v>
      </c>
      <c r="H1762" s="147"/>
      <c r="I1762" s="145">
        <f>G1762+(G1762*H1762)</f>
        <v>2.4079999999999999</v>
      </c>
      <c r="J1762" s="147">
        <v>0.14499999999999999</v>
      </c>
      <c r="K1762" s="133">
        <f>SUM(I1762)*J1762</f>
        <v>0.34915999999999997</v>
      </c>
      <c r="L1762" s="145">
        <f>K1762+I1762</f>
        <v>2.7571599999999998</v>
      </c>
      <c r="M1762" s="133">
        <f>L1762*D1762</f>
        <v>8.2714800000000004</v>
      </c>
    </row>
    <row r="1763" spans="1:13">
      <c r="A1763" s="143"/>
      <c r="B1763" s="145"/>
      <c r="C1763" s="145"/>
      <c r="D1763" s="145"/>
      <c r="E1763" s="145"/>
      <c r="F1763" s="146"/>
      <c r="G1763" s="145"/>
      <c r="H1763" s="147"/>
      <c r="I1763" s="145"/>
      <c r="J1763" s="147"/>
      <c r="K1763" s="145"/>
      <c r="L1763" s="145"/>
      <c r="M1763" s="133"/>
    </row>
    <row r="1764" spans="1:13">
      <c r="A1764" s="143"/>
      <c r="B1764" s="145" t="s">
        <v>67</v>
      </c>
      <c r="C1764" s="145"/>
      <c r="D1764" s="145"/>
      <c r="E1764" s="145"/>
      <c r="F1764" s="146"/>
      <c r="G1764" s="145"/>
      <c r="H1764" s="147"/>
      <c r="I1764" s="145"/>
      <c r="J1764" s="147"/>
      <c r="K1764" s="145"/>
      <c r="L1764" s="145"/>
      <c r="M1764" s="133">
        <f>SUM(M1760:M1763)</f>
        <v>279.15100000000001</v>
      </c>
    </row>
    <row r="1765" spans="1:13">
      <c r="A1765" s="143">
        <v>4</v>
      </c>
      <c r="B1765" s="145" t="s">
        <v>68</v>
      </c>
      <c r="C1765" s="145"/>
      <c r="D1765" s="145"/>
      <c r="E1765" s="145"/>
      <c r="F1765" s="146"/>
      <c r="G1765" s="145"/>
      <c r="H1765" s="147"/>
      <c r="I1765" s="145"/>
      <c r="J1765" s="147">
        <v>0.02</v>
      </c>
      <c r="K1765" s="145"/>
      <c r="L1765" s="145"/>
      <c r="M1765" s="133">
        <f>M1764*J1765</f>
        <v>5.5830200000000003</v>
      </c>
    </row>
    <row r="1766" spans="1:13">
      <c r="A1766" s="143"/>
      <c r="B1766" s="145"/>
      <c r="C1766" s="145"/>
      <c r="D1766" s="145"/>
      <c r="E1766" s="145"/>
      <c r="F1766" s="146"/>
      <c r="G1766" s="145"/>
      <c r="H1766" s="147"/>
      <c r="I1766" s="145"/>
      <c r="J1766" s="147"/>
      <c r="K1766" s="145"/>
      <c r="L1766" s="145"/>
      <c r="M1766" s="133">
        <f>SUM(M1764:M1765)</f>
        <v>284.73401999999999</v>
      </c>
    </row>
    <row r="1767" spans="1:13">
      <c r="A1767" s="143">
        <v>5</v>
      </c>
      <c r="B1767" s="145" t="s">
        <v>69</v>
      </c>
      <c r="C1767" s="145"/>
      <c r="D1767" s="145">
        <v>1</v>
      </c>
      <c r="E1767" s="145"/>
      <c r="F1767" s="146"/>
      <c r="G1767" s="159">
        <f>SUM(G1768:G1769)</f>
        <v>110.20000000000002</v>
      </c>
      <c r="H1767" s="136"/>
      <c r="I1767" s="133">
        <f>G1767+(G1767*H1767)</f>
        <v>110.20000000000002</v>
      </c>
      <c r="J1767" s="147"/>
      <c r="K1767" s="145">
        <f>I1767*J1767</f>
        <v>0</v>
      </c>
      <c r="L1767" s="133">
        <f>K1767+I1767</f>
        <v>110.20000000000002</v>
      </c>
      <c r="M1767" s="133">
        <f>L1767*D1767</f>
        <v>110.20000000000002</v>
      </c>
    </row>
    <row r="1768" spans="1:13">
      <c r="A1768" s="143"/>
      <c r="B1768" s="137" t="s">
        <v>70</v>
      </c>
      <c r="C1768" s="123" t="s">
        <v>71</v>
      </c>
      <c r="D1768" s="160">
        <v>0.1</v>
      </c>
      <c r="E1768" s="142">
        <v>579</v>
      </c>
      <c r="F1768" s="123"/>
      <c r="G1768" s="137">
        <f>E1768*D1768</f>
        <v>57.900000000000006</v>
      </c>
      <c r="H1768" s="154"/>
      <c r="I1768" s="133"/>
      <c r="J1768" s="147"/>
      <c r="K1768" s="145"/>
      <c r="L1768" s="133"/>
      <c r="M1768" s="133"/>
    </row>
    <row r="1769" spans="1:13">
      <c r="A1769" s="143"/>
      <c r="B1769" s="137" t="s">
        <v>73</v>
      </c>
      <c r="C1769" s="123" t="s">
        <v>71</v>
      </c>
      <c r="D1769" s="160">
        <v>0.1</v>
      </c>
      <c r="E1769" s="142">
        <v>523</v>
      </c>
      <c r="F1769" s="123"/>
      <c r="G1769" s="137">
        <f>E1769*D1769</f>
        <v>52.300000000000004</v>
      </c>
      <c r="H1769" s="154"/>
      <c r="I1769" s="133"/>
      <c r="J1769" s="147"/>
      <c r="K1769" s="145"/>
      <c r="L1769" s="133"/>
      <c r="M1769" s="133">
        <f>SUM(M1766:M1768)</f>
        <v>394.93402000000003</v>
      </c>
    </row>
    <row r="1770" spans="1:13">
      <c r="A1770" s="143"/>
      <c r="B1770" s="145"/>
      <c r="C1770" s="145"/>
      <c r="D1770" s="145"/>
      <c r="E1770" s="145"/>
      <c r="F1770" s="146"/>
      <c r="G1770" s="145"/>
      <c r="H1770" s="154"/>
      <c r="I1770" s="133"/>
      <c r="J1770" s="147"/>
      <c r="K1770" s="145"/>
      <c r="L1770" s="133"/>
      <c r="M1770" s="133"/>
    </row>
    <row r="1771" spans="1:13">
      <c r="A1771" s="143">
        <v>6</v>
      </c>
      <c r="B1771" s="123" t="s">
        <v>74</v>
      </c>
      <c r="C1771" s="123"/>
      <c r="D1771" s="123"/>
      <c r="E1771" s="123"/>
      <c r="F1771" s="124"/>
      <c r="G1771" s="123"/>
      <c r="H1771" s="125"/>
      <c r="I1771" s="123"/>
      <c r="J1771" s="135">
        <v>0.01</v>
      </c>
      <c r="K1771" s="145"/>
      <c r="L1771" s="145"/>
      <c r="M1771" s="133">
        <f>M1769*J1771</f>
        <v>3.9493402000000004</v>
      </c>
    </row>
    <row r="1772" spans="1:13">
      <c r="A1772" s="143"/>
      <c r="B1772" s="123"/>
      <c r="C1772" s="145"/>
      <c r="D1772" s="145"/>
      <c r="E1772" s="145"/>
      <c r="F1772" s="146"/>
      <c r="G1772" s="145"/>
      <c r="H1772" s="147"/>
      <c r="I1772" s="145"/>
      <c r="J1772" s="147"/>
      <c r="K1772" s="145"/>
      <c r="L1772" s="145"/>
      <c r="M1772" s="133">
        <f>SUM(M1769:M1771)</f>
        <v>398.88336020000003</v>
      </c>
    </row>
    <row r="1773" spans="1:13">
      <c r="A1773" s="143">
        <v>7</v>
      </c>
      <c r="B1773" s="123" t="s">
        <v>75</v>
      </c>
      <c r="C1773" s="123"/>
      <c r="D1773" s="123"/>
      <c r="E1773" s="123"/>
      <c r="F1773" s="124"/>
      <c r="G1773" s="123"/>
      <c r="H1773" s="125"/>
      <c r="I1773" s="123"/>
      <c r="J1773" s="135">
        <v>0.15</v>
      </c>
      <c r="K1773" s="145"/>
      <c r="L1773" s="145"/>
      <c r="M1773" s="133">
        <f>M1772*J1773</f>
        <v>59.832504030000003</v>
      </c>
    </row>
    <row r="1774" spans="1:13">
      <c r="A1774" s="143"/>
      <c r="B1774" s="123"/>
      <c r="C1774" s="123"/>
      <c r="D1774" s="123"/>
      <c r="E1774" s="123"/>
      <c r="F1774" s="124"/>
      <c r="G1774" s="123"/>
      <c r="H1774" s="125"/>
      <c r="I1774" s="123"/>
      <c r="J1774" s="135"/>
      <c r="K1774" s="145"/>
      <c r="L1774" s="145"/>
      <c r="M1774" s="133">
        <f>M1773+M1772</f>
        <v>458.71586423000002</v>
      </c>
    </row>
    <row r="1775" spans="1:13">
      <c r="A1775" s="121">
        <v>8</v>
      </c>
      <c r="B1775" s="123" t="s">
        <v>76</v>
      </c>
      <c r="C1775" s="123"/>
      <c r="D1775" s="123"/>
      <c r="E1775" s="126"/>
      <c r="F1775" s="134"/>
      <c r="G1775" s="126"/>
      <c r="H1775" s="134"/>
      <c r="I1775" s="126"/>
      <c r="J1775" s="135">
        <v>0.01</v>
      </c>
      <c r="K1775" s="126"/>
      <c r="L1775" s="126"/>
      <c r="M1775" s="126">
        <f>M1774*J1775</f>
        <v>4.5871586423000004</v>
      </c>
    </row>
    <row r="1776" spans="1:13">
      <c r="A1776" s="143"/>
      <c r="B1776" s="123"/>
      <c r="C1776" s="145"/>
      <c r="D1776" s="145"/>
      <c r="E1776" s="145"/>
      <c r="F1776" s="146"/>
      <c r="G1776" s="145"/>
      <c r="H1776" s="147"/>
      <c r="I1776" s="145"/>
      <c r="J1776" s="147"/>
      <c r="K1776" s="145"/>
      <c r="L1776" s="145"/>
      <c r="M1776" s="133">
        <f>M1775+M1774</f>
        <v>463.30302287230001</v>
      </c>
    </row>
    <row r="1777" spans="1:13">
      <c r="A1777" s="143">
        <v>9</v>
      </c>
      <c r="B1777" s="123" t="s">
        <v>387</v>
      </c>
      <c r="C1777" s="145"/>
      <c r="D1777" s="145"/>
      <c r="E1777" s="145"/>
      <c r="F1777" s="146"/>
      <c r="G1777" s="145"/>
      <c r="H1777" s="147"/>
      <c r="I1777" s="145"/>
      <c r="J1777" s="154">
        <v>0.06</v>
      </c>
      <c r="K1777" s="145"/>
      <c r="L1777" s="145"/>
      <c r="M1777" s="133">
        <f>M1776*J1777</f>
        <v>27.798181372338</v>
      </c>
    </row>
    <row r="1778" spans="1:13">
      <c r="A1778" s="143"/>
      <c r="B1778" s="145"/>
      <c r="C1778" s="146"/>
      <c r="D1778" s="146"/>
      <c r="E1778" s="146"/>
      <c r="F1778" s="146"/>
      <c r="G1778" s="146"/>
      <c r="H1778" s="146"/>
      <c r="I1778" s="146"/>
      <c r="J1778" s="147"/>
      <c r="K1778" s="146"/>
      <c r="L1778" s="146"/>
      <c r="M1778" s="133">
        <f>SUM(M1776:M1777)</f>
        <v>491.10120424463798</v>
      </c>
    </row>
    <row r="1779" spans="1:13">
      <c r="A1779" s="143"/>
      <c r="B1779" s="145"/>
      <c r="C1779" s="145"/>
      <c r="D1779" s="145"/>
      <c r="E1779" s="145"/>
      <c r="F1779" s="146"/>
      <c r="G1779" s="145"/>
      <c r="H1779" s="147"/>
      <c r="I1779" s="145"/>
      <c r="J1779" s="147"/>
      <c r="K1779" s="145"/>
      <c r="L1779" s="145"/>
      <c r="M1779" s="133"/>
    </row>
    <row r="1780" spans="1:13">
      <c r="A1780" s="143"/>
      <c r="B1780" s="145"/>
      <c r="C1780" s="145"/>
      <c r="D1780" s="145"/>
      <c r="E1780" s="145"/>
      <c r="F1780" s="146"/>
      <c r="G1780" s="145"/>
      <c r="H1780" s="147"/>
      <c r="I1780" s="145"/>
      <c r="J1780" s="147"/>
      <c r="K1780" s="145"/>
      <c r="L1780" s="145"/>
      <c r="M1780" s="133">
        <f>ROUND(M1778+M1779,0)</f>
        <v>491</v>
      </c>
    </row>
    <row r="1782" spans="1:13" ht="15">
      <c r="A1782" s="387" t="s">
        <v>432</v>
      </c>
      <c r="B1782" s="387"/>
      <c r="C1782" s="387"/>
      <c r="D1782" s="387"/>
      <c r="E1782" s="387"/>
      <c r="F1782" s="387"/>
      <c r="G1782" s="387"/>
      <c r="H1782" s="387"/>
      <c r="I1782" s="387"/>
      <c r="J1782" s="387"/>
      <c r="K1782" s="387"/>
      <c r="L1782" s="387"/>
      <c r="M1782" s="387"/>
    </row>
    <row r="1783" spans="1:13" ht="15">
      <c r="A1783" s="158"/>
      <c r="B1783" s="150" t="s">
        <v>444</v>
      </c>
      <c r="C1783" s="137"/>
      <c r="D1783" s="137"/>
      <c r="E1783" s="137"/>
      <c r="F1783" s="137"/>
      <c r="G1783" s="137"/>
      <c r="H1783" s="137"/>
      <c r="I1783" s="137"/>
      <c r="J1783" s="147"/>
      <c r="K1783" s="137"/>
      <c r="L1783" s="137"/>
      <c r="M1783" s="137"/>
    </row>
    <row r="1784" spans="1:13" ht="15">
      <c r="A1784" s="128" t="s">
        <v>47</v>
      </c>
      <c r="B1784" s="129" t="s">
        <v>48</v>
      </c>
      <c r="C1784" s="118" t="s">
        <v>49</v>
      </c>
      <c r="D1784" s="118" t="s">
        <v>50</v>
      </c>
      <c r="E1784" s="118" t="s">
        <v>51</v>
      </c>
      <c r="F1784" s="130" t="s">
        <v>52</v>
      </c>
      <c r="G1784" s="118" t="s">
        <v>53</v>
      </c>
      <c r="H1784" s="131" t="s">
        <v>54</v>
      </c>
      <c r="I1784" s="118" t="s">
        <v>55</v>
      </c>
      <c r="J1784" s="131" t="s">
        <v>56</v>
      </c>
      <c r="K1784" s="118" t="s">
        <v>57</v>
      </c>
      <c r="L1784" s="118" t="s">
        <v>58</v>
      </c>
      <c r="M1784" s="132" t="s">
        <v>59</v>
      </c>
    </row>
    <row r="1785" spans="1:13">
      <c r="A1785" s="143">
        <v>1</v>
      </c>
      <c r="B1785" s="137" t="s">
        <v>445</v>
      </c>
      <c r="C1785" s="145"/>
      <c r="D1785" s="145">
        <v>1</v>
      </c>
      <c r="E1785" s="133">
        <f>'BASIC RATES'!D96</f>
        <v>289.60000000000002</v>
      </c>
      <c r="F1785" s="146">
        <v>0.2</v>
      </c>
      <c r="G1785" s="145">
        <f>E1785-(E1785*F1785)</f>
        <v>231.68</v>
      </c>
      <c r="H1785" s="147"/>
      <c r="I1785" s="145">
        <f>G1785+(G1785*H1785)</f>
        <v>231.68</v>
      </c>
      <c r="J1785" s="147">
        <v>0.14499999999999999</v>
      </c>
      <c r="K1785" s="133">
        <f>SUM(I1785)*J1785</f>
        <v>33.593600000000002</v>
      </c>
      <c r="L1785" s="145">
        <f>K1785+I1785</f>
        <v>265.27359999999999</v>
      </c>
      <c r="M1785" s="133">
        <f>L1785*D1785</f>
        <v>265.27359999999999</v>
      </c>
    </row>
    <row r="1786" spans="1:13">
      <c r="A1786" s="143">
        <v>2</v>
      </c>
      <c r="B1786" s="137" t="s">
        <v>446</v>
      </c>
      <c r="C1786" s="145"/>
      <c r="D1786" s="145">
        <v>1</v>
      </c>
      <c r="E1786" s="133">
        <f>'BASIC RATES'!D101</f>
        <v>8.9700000000000006</v>
      </c>
      <c r="F1786" s="146">
        <v>0.2</v>
      </c>
      <c r="G1786" s="145">
        <f>E1786-(E1786*F1786)</f>
        <v>7.1760000000000002</v>
      </c>
      <c r="H1786" s="147"/>
      <c r="I1786" s="145">
        <f>G1786+(G1786*H1786)</f>
        <v>7.1760000000000002</v>
      </c>
      <c r="J1786" s="147">
        <v>0.14499999999999999</v>
      </c>
      <c r="K1786" s="133">
        <f>SUM(I1786)*J1786</f>
        <v>1.0405199999999999</v>
      </c>
      <c r="L1786" s="145">
        <f>K1786+I1786</f>
        <v>8.2165199999999992</v>
      </c>
      <c r="M1786" s="133">
        <f>L1786*D1786</f>
        <v>8.2165199999999992</v>
      </c>
    </row>
    <row r="1787" spans="1:13">
      <c r="A1787" s="143">
        <v>3</v>
      </c>
      <c r="B1787" s="137" t="s">
        <v>253</v>
      </c>
      <c r="C1787" s="145"/>
      <c r="D1787" s="145">
        <v>3</v>
      </c>
      <c r="E1787" s="133">
        <f>'BASIC RATES'!D104</f>
        <v>3.01</v>
      </c>
      <c r="F1787" s="146">
        <v>0.2</v>
      </c>
      <c r="G1787" s="145">
        <f>E1787-(E1787*F1787)</f>
        <v>2.4079999999999999</v>
      </c>
      <c r="H1787" s="147"/>
      <c r="I1787" s="145">
        <f>G1787+(G1787*H1787)</f>
        <v>2.4079999999999999</v>
      </c>
      <c r="J1787" s="147">
        <v>0.14499999999999999</v>
      </c>
      <c r="K1787" s="133">
        <f>SUM(I1787)*J1787</f>
        <v>0.34915999999999997</v>
      </c>
      <c r="L1787" s="145">
        <f>K1787+I1787</f>
        <v>2.7571599999999998</v>
      </c>
      <c r="M1787" s="133">
        <f>L1787*D1787</f>
        <v>8.2714800000000004</v>
      </c>
    </row>
    <row r="1788" spans="1:13">
      <c r="A1788" s="143"/>
      <c r="B1788" s="145"/>
      <c r="C1788" s="145"/>
      <c r="D1788" s="145"/>
      <c r="E1788" s="145"/>
      <c r="F1788" s="146"/>
      <c r="G1788" s="145"/>
      <c r="H1788" s="147"/>
      <c r="I1788" s="145"/>
      <c r="J1788" s="147"/>
      <c r="K1788" s="145"/>
      <c r="L1788" s="145"/>
      <c r="M1788" s="133"/>
    </row>
    <row r="1789" spans="1:13">
      <c r="A1789" s="143"/>
      <c r="B1789" s="145" t="s">
        <v>67</v>
      </c>
      <c r="C1789" s="145"/>
      <c r="D1789" s="145"/>
      <c r="E1789" s="145"/>
      <c r="F1789" s="146"/>
      <c r="G1789" s="145"/>
      <c r="H1789" s="147"/>
      <c r="I1789" s="145"/>
      <c r="J1789" s="147"/>
      <c r="K1789" s="145"/>
      <c r="L1789" s="145"/>
      <c r="M1789" s="133">
        <f>SUM(M1785:M1788)</f>
        <v>281.76159999999999</v>
      </c>
    </row>
    <row r="1790" spans="1:13">
      <c r="A1790" s="143">
        <v>4</v>
      </c>
      <c r="B1790" s="145" t="s">
        <v>68</v>
      </c>
      <c r="C1790" s="145"/>
      <c r="D1790" s="145"/>
      <c r="E1790" s="145"/>
      <c r="F1790" s="146"/>
      <c r="G1790" s="145"/>
      <c r="H1790" s="147"/>
      <c r="I1790" s="145"/>
      <c r="J1790" s="147">
        <v>0.02</v>
      </c>
      <c r="K1790" s="145"/>
      <c r="L1790" s="145"/>
      <c r="M1790" s="133">
        <f>M1789*J1790</f>
        <v>5.6352320000000002</v>
      </c>
    </row>
    <row r="1791" spans="1:13">
      <c r="A1791" s="143"/>
      <c r="B1791" s="145"/>
      <c r="C1791" s="145"/>
      <c r="D1791" s="145"/>
      <c r="E1791" s="145"/>
      <c r="F1791" s="146"/>
      <c r="G1791" s="145"/>
      <c r="H1791" s="147"/>
      <c r="I1791" s="145"/>
      <c r="J1791" s="147"/>
      <c r="K1791" s="145"/>
      <c r="L1791" s="145"/>
      <c r="M1791" s="133">
        <f>SUM(M1789:M1790)</f>
        <v>287.39683199999996</v>
      </c>
    </row>
    <row r="1792" spans="1:13">
      <c r="A1792" s="143">
        <v>5</v>
      </c>
      <c r="B1792" s="145" t="s">
        <v>69</v>
      </c>
      <c r="C1792" s="145"/>
      <c r="D1792" s="145">
        <v>1</v>
      </c>
      <c r="E1792" s="145"/>
      <c r="F1792" s="146"/>
      <c r="G1792" s="159">
        <f>SUM(G1793:G1794)</f>
        <v>110.20000000000002</v>
      </c>
      <c r="H1792" s="136"/>
      <c r="I1792" s="133">
        <f>G1792+(G1792*H1792)</f>
        <v>110.20000000000002</v>
      </c>
      <c r="J1792" s="147"/>
      <c r="K1792" s="145">
        <f>I1792*J1792</f>
        <v>0</v>
      </c>
      <c r="L1792" s="133">
        <f>K1792+I1792</f>
        <v>110.20000000000002</v>
      </c>
      <c r="M1792" s="133">
        <f>L1792*D1792</f>
        <v>110.20000000000002</v>
      </c>
    </row>
    <row r="1793" spans="1:13">
      <c r="A1793" s="143"/>
      <c r="B1793" s="137" t="s">
        <v>70</v>
      </c>
      <c r="C1793" s="123" t="s">
        <v>71</v>
      </c>
      <c r="D1793" s="160">
        <v>0.1</v>
      </c>
      <c r="E1793" s="142">
        <v>579</v>
      </c>
      <c r="F1793" s="123"/>
      <c r="G1793" s="137">
        <f>E1793*D1793</f>
        <v>57.900000000000006</v>
      </c>
      <c r="H1793" s="154"/>
      <c r="I1793" s="133"/>
      <c r="J1793" s="147"/>
      <c r="K1793" s="145"/>
      <c r="L1793" s="133"/>
      <c r="M1793" s="133"/>
    </row>
    <row r="1794" spans="1:13">
      <c r="A1794" s="143"/>
      <c r="B1794" s="137" t="s">
        <v>73</v>
      </c>
      <c r="C1794" s="123" t="s">
        <v>71</v>
      </c>
      <c r="D1794" s="160">
        <v>0.1</v>
      </c>
      <c r="E1794" s="142">
        <v>523</v>
      </c>
      <c r="F1794" s="123"/>
      <c r="G1794" s="137">
        <f>E1794*D1794</f>
        <v>52.300000000000004</v>
      </c>
      <c r="H1794" s="154"/>
      <c r="I1794" s="133"/>
      <c r="J1794" s="147"/>
      <c r="K1794" s="145"/>
      <c r="L1794" s="133"/>
      <c r="M1794" s="133">
        <f>SUM(M1791:M1793)</f>
        <v>397.59683199999995</v>
      </c>
    </row>
    <row r="1795" spans="1:13">
      <c r="A1795" s="143"/>
      <c r="B1795" s="145"/>
      <c r="C1795" s="145"/>
      <c r="D1795" s="145"/>
      <c r="E1795" s="145"/>
      <c r="F1795" s="146"/>
      <c r="G1795" s="145"/>
      <c r="H1795" s="154"/>
      <c r="I1795" s="133"/>
      <c r="J1795" s="147"/>
      <c r="K1795" s="145"/>
      <c r="L1795" s="133"/>
      <c r="M1795" s="133"/>
    </row>
    <row r="1796" spans="1:13">
      <c r="A1796" s="143">
        <v>6</v>
      </c>
      <c r="B1796" s="123" t="s">
        <v>74</v>
      </c>
      <c r="C1796" s="123"/>
      <c r="D1796" s="123"/>
      <c r="E1796" s="123"/>
      <c r="F1796" s="124"/>
      <c r="G1796" s="123"/>
      <c r="H1796" s="125"/>
      <c r="I1796" s="123"/>
      <c r="J1796" s="135">
        <v>0.01</v>
      </c>
      <c r="K1796" s="145"/>
      <c r="L1796" s="145"/>
      <c r="M1796" s="133">
        <f>M1794*J1796</f>
        <v>3.9759683199999998</v>
      </c>
    </row>
    <row r="1797" spans="1:13">
      <c r="A1797" s="143"/>
      <c r="B1797" s="123"/>
      <c r="C1797" s="145"/>
      <c r="D1797" s="145"/>
      <c r="E1797" s="145"/>
      <c r="F1797" s="146"/>
      <c r="G1797" s="145"/>
      <c r="H1797" s="147"/>
      <c r="I1797" s="145"/>
      <c r="J1797" s="147"/>
      <c r="K1797" s="145"/>
      <c r="L1797" s="145"/>
      <c r="M1797" s="133">
        <f>SUM(M1794:M1796)</f>
        <v>401.57280031999994</v>
      </c>
    </row>
    <row r="1798" spans="1:13">
      <c r="A1798" s="143">
        <v>7</v>
      </c>
      <c r="B1798" s="123" t="s">
        <v>75</v>
      </c>
      <c r="C1798" s="123"/>
      <c r="D1798" s="123"/>
      <c r="E1798" s="123"/>
      <c r="F1798" s="124"/>
      <c r="G1798" s="123"/>
      <c r="H1798" s="125"/>
      <c r="I1798" s="123"/>
      <c r="J1798" s="135">
        <v>0.15</v>
      </c>
      <c r="K1798" s="145"/>
      <c r="L1798" s="145"/>
      <c r="M1798" s="133">
        <f>M1797*J1798</f>
        <v>60.23592004799999</v>
      </c>
    </row>
    <row r="1799" spans="1:13">
      <c r="A1799" s="143"/>
      <c r="B1799" s="123"/>
      <c r="C1799" s="123"/>
      <c r="D1799" s="123"/>
      <c r="E1799" s="123"/>
      <c r="F1799" s="124"/>
      <c r="G1799" s="123"/>
      <c r="H1799" s="125"/>
      <c r="I1799" s="123"/>
      <c r="J1799" s="135"/>
      <c r="K1799" s="145"/>
      <c r="L1799" s="145"/>
      <c r="M1799" s="133">
        <f>M1798+M1797</f>
        <v>461.80872036799991</v>
      </c>
    </row>
    <row r="1800" spans="1:13">
      <c r="A1800" s="121">
        <v>8</v>
      </c>
      <c r="B1800" s="123" t="s">
        <v>76</v>
      </c>
      <c r="C1800" s="123"/>
      <c r="D1800" s="123"/>
      <c r="E1800" s="126"/>
      <c r="F1800" s="134"/>
      <c r="G1800" s="126"/>
      <c r="H1800" s="134"/>
      <c r="I1800" s="126"/>
      <c r="J1800" s="135">
        <v>0.01</v>
      </c>
      <c r="K1800" s="126"/>
      <c r="L1800" s="126"/>
      <c r="M1800" s="126">
        <f>M1799*J1800</f>
        <v>4.6180872036799991</v>
      </c>
    </row>
    <row r="1801" spans="1:13">
      <c r="A1801" s="143"/>
      <c r="B1801" s="123"/>
      <c r="C1801" s="145"/>
      <c r="D1801" s="145"/>
      <c r="E1801" s="145"/>
      <c r="F1801" s="146"/>
      <c r="G1801" s="145"/>
      <c r="H1801" s="147"/>
      <c r="I1801" s="145"/>
      <c r="J1801" s="147"/>
      <c r="K1801" s="145"/>
      <c r="L1801" s="145"/>
      <c r="M1801" s="133">
        <f>M1800+M1799</f>
        <v>466.42680757167989</v>
      </c>
    </row>
    <row r="1802" spans="1:13">
      <c r="A1802" s="143">
        <v>9</v>
      </c>
      <c r="B1802" s="123" t="s">
        <v>387</v>
      </c>
      <c r="C1802" s="145"/>
      <c r="D1802" s="145"/>
      <c r="E1802" s="145"/>
      <c r="F1802" s="146"/>
      <c r="G1802" s="145"/>
      <c r="H1802" s="147"/>
      <c r="I1802" s="145"/>
      <c r="J1802" s="154">
        <v>0.06</v>
      </c>
      <c r="K1802" s="145"/>
      <c r="L1802" s="145"/>
      <c r="M1802" s="133">
        <f>M1801*J1802</f>
        <v>27.985608454300792</v>
      </c>
    </row>
    <row r="1803" spans="1:13">
      <c r="A1803" s="143"/>
      <c r="B1803" s="145"/>
      <c r="C1803" s="146"/>
      <c r="D1803" s="146"/>
      <c r="E1803" s="146"/>
      <c r="F1803" s="146"/>
      <c r="G1803" s="146"/>
      <c r="H1803" s="146"/>
      <c r="I1803" s="146"/>
      <c r="J1803" s="147"/>
      <c r="K1803" s="146"/>
      <c r="L1803" s="146"/>
      <c r="M1803" s="133">
        <f>SUM(M1801:M1802)</f>
        <v>494.41241602598069</v>
      </c>
    </row>
    <row r="1804" spans="1:13">
      <c r="A1804" s="143"/>
      <c r="B1804" s="145"/>
      <c r="C1804" s="145"/>
      <c r="D1804" s="145"/>
      <c r="E1804" s="145"/>
      <c r="F1804" s="146"/>
      <c r="G1804" s="145"/>
      <c r="H1804" s="147"/>
      <c r="I1804" s="145"/>
      <c r="J1804" s="147"/>
      <c r="K1804" s="145"/>
      <c r="L1804" s="145"/>
      <c r="M1804" s="133"/>
    </row>
    <row r="1805" spans="1:13">
      <c r="A1805" s="143"/>
      <c r="B1805" s="145"/>
      <c r="C1805" s="145"/>
      <c r="D1805" s="145"/>
      <c r="E1805" s="145"/>
      <c r="F1805" s="146"/>
      <c r="G1805" s="145"/>
      <c r="H1805" s="147"/>
      <c r="I1805" s="145"/>
      <c r="J1805" s="147"/>
      <c r="K1805" s="145"/>
      <c r="L1805" s="145"/>
      <c r="M1805" s="133">
        <f>ROUND(M1803+M1804,0)</f>
        <v>494</v>
      </c>
    </row>
    <row r="1807" spans="1:13" ht="15">
      <c r="A1807" s="387" t="s">
        <v>432</v>
      </c>
      <c r="B1807" s="387"/>
      <c r="C1807" s="387"/>
      <c r="D1807" s="387"/>
      <c r="E1807" s="387"/>
      <c r="F1807" s="387"/>
      <c r="G1807" s="387"/>
      <c r="H1807" s="387"/>
      <c r="I1807" s="387"/>
      <c r="J1807" s="387"/>
      <c r="K1807" s="387"/>
      <c r="L1807" s="387"/>
      <c r="M1807" s="387"/>
    </row>
    <row r="1808" spans="1:13" ht="15">
      <c r="A1808" s="158"/>
      <c r="B1808" s="150" t="s">
        <v>441</v>
      </c>
      <c r="C1808" s="137"/>
      <c r="D1808" s="137"/>
      <c r="E1808" s="137"/>
      <c r="F1808" s="137"/>
      <c r="G1808" s="137"/>
      <c r="H1808" s="137"/>
      <c r="I1808" s="137"/>
      <c r="J1808" s="147"/>
      <c r="K1808" s="137"/>
      <c r="L1808" s="137"/>
      <c r="M1808" s="137"/>
    </row>
    <row r="1809" spans="1:13" ht="15">
      <c r="A1809" s="128" t="s">
        <v>47</v>
      </c>
      <c r="B1809" s="129" t="s">
        <v>48</v>
      </c>
      <c r="C1809" s="118" t="s">
        <v>49</v>
      </c>
      <c r="D1809" s="118" t="s">
        <v>50</v>
      </c>
      <c r="E1809" s="118" t="s">
        <v>51</v>
      </c>
      <c r="F1809" s="130" t="s">
        <v>52</v>
      </c>
      <c r="G1809" s="118" t="s">
        <v>53</v>
      </c>
      <c r="H1809" s="131" t="s">
        <v>54</v>
      </c>
      <c r="I1809" s="118" t="s">
        <v>55</v>
      </c>
      <c r="J1809" s="131" t="s">
        <v>56</v>
      </c>
      <c r="K1809" s="118" t="s">
        <v>57</v>
      </c>
      <c r="L1809" s="118" t="s">
        <v>58</v>
      </c>
      <c r="M1809" s="132" t="s">
        <v>59</v>
      </c>
    </row>
    <row r="1810" spans="1:13">
      <c r="A1810" s="143">
        <v>1</v>
      </c>
      <c r="B1810" s="137" t="s">
        <v>442</v>
      </c>
      <c r="C1810" s="145"/>
      <c r="D1810" s="145">
        <v>1</v>
      </c>
      <c r="E1810" s="133">
        <f>'BASIC RATES'!D97</f>
        <v>425.6</v>
      </c>
      <c r="F1810" s="146">
        <v>0.2</v>
      </c>
      <c r="G1810" s="145">
        <f>E1810-(E1810*F1810)</f>
        <v>340.48</v>
      </c>
      <c r="H1810" s="147"/>
      <c r="I1810" s="145">
        <f>G1810+(G1810*H1810)</f>
        <v>340.48</v>
      </c>
      <c r="J1810" s="147">
        <v>0.14499999999999999</v>
      </c>
      <c r="K1810" s="133">
        <f>SUM(I1810)*J1810</f>
        <v>49.369599999999998</v>
      </c>
      <c r="L1810" s="145">
        <f>K1810+I1810</f>
        <v>389.84960000000001</v>
      </c>
      <c r="M1810" s="133">
        <f>L1810*D1810</f>
        <v>389.84960000000001</v>
      </c>
    </row>
    <row r="1811" spans="1:13">
      <c r="A1811" s="143">
        <v>2</v>
      </c>
      <c r="B1811" s="137" t="s">
        <v>443</v>
      </c>
      <c r="C1811" s="145"/>
      <c r="D1811" s="145">
        <v>1</v>
      </c>
      <c r="E1811" s="133">
        <f>'BASIC RATES'!D100</f>
        <v>13.94</v>
      </c>
      <c r="F1811" s="146">
        <v>0.2</v>
      </c>
      <c r="G1811" s="145">
        <f>E1811-(E1811*F1811)</f>
        <v>11.151999999999999</v>
      </c>
      <c r="H1811" s="147"/>
      <c r="I1811" s="145">
        <f>G1811+(G1811*H1811)</f>
        <v>11.151999999999999</v>
      </c>
      <c r="J1811" s="147">
        <v>0.14499999999999999</v>
      </c>
      <c r="K1811" s="133">
        <f>SUM(I1811)*J1811</f>
        <v>1.6170399999999998</v>
      </c>
      <c r="L1811" s="145">
        <f>K1811+I1811</f>
        <v>12.769039999999999</v>
      </c>
      <c r="M1811" s="133">
        <f>L1811*D1811</f>
        <v>12.769039999999999</v>
      </c>
    </row>
    <row r="1812" spans="1:13">
      <c r="A1812" s="143">
        <v>3</v>
      </c>
      <c r="B1812" s="137" t="s">
        <v>174</v>
      </c>
      <c r="C1812" s="145"/>
      <c r="D1812" s="145">
        <v>3</v>
      </c>
      <c r="E1812" s="133">
        <f>'BASIC RATES'!D102</f>
        <v>6.12</v>
      </c>
      <c r="F1812" s="146">
        <v>0.2</v>
      </c>
      <c r="G1812" s="145">
        <f>E1812-(E1812*F1812)</f>
        <v>4.8959999999999999</v>
      </c>
      <c r="H1812" s="147"/>
      <c r="I1812" s="145">
        <f>G1812+(G1812*H1812)</f>
        <v>4.8959999999999999</v>
      </c>
      <c r="J1812" s="147">
        <v>0.14499999999999999</v>
      </c>
      <c r="K1812" s="133">
        <f>SUM(I1812)*J1812</f>
        <v>0.70991999999999988</v>
      </c>
      <c r="L1812" s="145">
        <f>K1812+I1812</f>
        <v>5.6059199999999993</v>
      </c>
      <c r="M1812" s="133">
        <f>L1812*D1812</f>
        <v>16.81776</v>
      </c>
    </row>
    <row r="1813" spans="1:13">
      <c r="A1813" s="143"/>
      <c r="B1813" s="145"/>
      <c r="C1813" s="145"/>
      <c r="D1813" s="145"/>
      <c r="E1813" s="145"/>
      <c r="F1813" s="146"/>
      <c r="G1813" s="145"/>
      <c r="H1813" s="147"/>
      <c r="I1813" s="145"/>
      <c r="J1813" s="147"/>
      <c r="K1813" s="145"/>
      <c r="L1813" s="145"/>
      <c r="M1813" s="133"/>
    </row>
    <row r="1814" spans="1:13">
      <c r="A1814" s="143"/>
      <c r="B1814" s="145" t="s">
        <v>67</v>
      </c>
      <c r="C1814" s="145"/>
      <c r="D1814" s="145"/>
      <c r="E1814" s="145"/>
      <c r="F1814" s="146"/>
      <c r="G1814" s="145"/>
      <c r="H1814" s="147"/>
      <c r="I1814" s="145"/>
      <c r="J1814" s="147"/>
      <c r="K1814" s="145"/>
      <c r="L1814" s="145"/>
      <c r="M1814" s="133">
        <f>SUM(M1810:M1813)</f>
        <v>419.43640000000005</v>
      </c>
    </row>
    <row r="1815" spans="1:13">
      <c r="A1815" s="143">
        <v>4</v>
      </c>
      <c r="B1815" s="145" t="s">
        <v>68</v>
      </c>
      <c r="C1815" s="145"/>
      <c r="D1815" s="145"/>
      <c r="E1815" s="145"/>
      <c r="F1815" s="146"/>
      <c r="G1815" s="145"/>
      <c r="H1815" s="147"/>
      <c r="I1815" s="145"/>
      <c r="J1815" s="147">
        <v>0.02</v>
      </c>
      <c r="K1815" s="145"/>
      <c r="L1815" s="145"/>
      <c r="M1815" s="133">
        <f>M1814*J1815</f>
        <v>8.3887280000000004</v>
      </c>
    </row>
    <row r="1816" spans="1:13">
      <c r="A1816" s="143"/>
      <c r="B1816" s="145"/>
      <c r="C1816" s="145"/>
      <c r="D1816" s="145"/>
      <c r="E1816" s="145"/>
      <c r="F1816" s="146"/>
      <c r="G1816" s="145"/>
      <c r="H1816" s="147"/>
      <c r="I1816" s="145"/>
      <c r="J1816" s="147"/>
      <c r="K1816" s="145"/>
      <c r="L1816" s="145"/>
      <c r="M1816" s="133">
        <f>SUM(M1814:M1815)</f>
        <v>427.82512800000006</v>
      </c>
    </row>
    <row r="1817" spans="1:13">
      <c r="A1817" s="143">
        <v>5</v>
      </c>
      <c r="B1817" s="145" t="s">
        <v>69</v>
      </c>
      <c r="C1817" s="145"/>
      <c r="D1817" s="145">
        <v>1</v>
      </c>
      <c r="E1817" s="145"/>
      <c r="F1817" s="146"/>
      <c r="G1817" s="159">
        <f>SUM(G1818:G1819)</f>
        <v>110.20000000000002</v>
      </c>
      <c r="H1817" s="136"/>
      <c r="I1817" s="133">
        <f>G1817+(G1817*H1817)</f>
        <v>110.20000000000002</v>
      </c>
      <c r="J1817" s="147"/>
      <c r="K1817" s="145">
        <f>I1817*J1817</f>
        <v>0</v>
      </c>
      <c r="L1817" s="133">
        <f>K1817+I1817</f>
        <v>110.20000000000002</v>
      </c>
      <c r="M1817" s="133">
        <f>L1817*D1817</f>
        <v>110.20000000000002</v>
      </c>
    </row>
    <row r="1818" spans="1:13">
      <c r="A1818" s="143"/>
      <c r="B1818" s="137" t="s">
        <v>70</v>
      </c>
      <c r="C1818" s="123" t="s">
        <v>71</v>
      </c>
      <c r="D1818" s="160">
        <v>0.1</v>
      </c>
      <c r="E1818" s="142">
        <v>579</v>
      </c>
      <c r="F1818" s="123"/>
      <c r="G1818" s="137">
        <f>E1818*D1818</f>
        <v>57.900000000000006</v>
      </c>
      <c r="H1818" s="154"/>
      <c r="I1818" s="133"/>
      <c r="J1818" s="147"/>
      <c r="K1818" s="145"/>
      <c r="L1818" s="133"/>
      <c r="M1818" s="133"/>
    </row>
    <row r="1819" spans="1:13">
      <c r="A1819" s="143"/>
      <c r="B1819" s="137" t="s">
        <v>73</v>
      </c>
      <c r="C1819" s="123" t="s">
        <v>71</v>
      </c>
      <c r="D1819" s="160">
        <v>0.1</v>
      </c>
      <c r="E1819" s="142">
        <v>523</v>
      </c>
      <c r="F1819" s="123"/>
      <c r="G1819" s="137">
        <f>E1819*D1819</f>
        <v>52.300000000000004</v>
      </c>
      <c r="H1819" s="154"/>
      <c r="I1819" s="133"/>
      <c r="J1819" s="147"/>
      <c r="K1819" s="145"/>
      <c r="L1819" s="133"/>
      <c r="M1819" s="133">
        <f>SUM(M1816:M1818)</f>
        <v>538.02512800000011</v>
      </c>
    </row>
    <row r="1820" spans="1:13">
      <c r="A1820" s="143"/>
      <c r="B1820" s="145"/>
      <c r="C1820" s="145"/>
      <c r="D1820" s="145"/>
      <c r="E1820" s="145"/>
      <c r="F1820" s="146"/>
      <c r="G1820" s="145"/>
      <c r="H1820" s="154"/>
      <c r="I1820" s="133"/>
      <c r="J1820" s="147"/>
      <c r="K1820" s="145"/>
      <c r="L1820" s="133"/>
      <c r="M1820" s="133"/>
    </row>
    <row r="1821" spans="1:13">
      <c r="A1821" s="143">
        <v>6</v>
      </c>
      <c r="B1821" s="123" t="s">
        <v>74</v>
      </c>
      <c r="C1821" s="123"/>
      <c r="D1821" s="123"/>
      <c r="E1821" s="123"/>
      <c r="F1821" s="124"/>
      <c r="G1821" s="123"/>
      <c r="H1821" s="125"/>
      <c r="I1821" s="123"/>
      <c r="J1821" s="135">
        <v>0.01</v>
      </c>
      <c r="K1821" s="145"/>
      <c r="L1821" s="145"/>
      <c r="M1821" s="133">
        <f>M1819*J1821</f>
        <v>5.3802512800000013</v>
      </c>
    </row>
    <row r="1822" spans="1:13">
      <c r="A1822" s="143"/>
      <c r="B1822" s="123"/>
      <c r="C1822" s="145"/>
      <c r="D1822" s="145"/>
      <c r="E1822" s="145"/>
      <c r="F1822" s="146"/>
      <c r="G1822" s="145"/>
      <c r="H1822" s="147"/>
      <c r="I1822" s="145"/>
      <c r="J1822" s="147"/>
      <c r="K1822" s="145"/>
      <c r="L1822" s="145"/>
      <c r="M1822" s="133">
        <f>SUM(M1819:M1821)</f>
        <v>543.40537928000015</v>
      </c>
    </row>
    <row r="1823" spans="1:13">
      <c r="A1823" s="143">
        <v>7</v>
      </c>
      <c r="B1823" s="123" t="s">
        <v>75</v>
      </c>
      <c r="C1823" s="123"/>
      <c r="D1823" s="123"/>
      <c r="E1823" s="123"/>
      <c r="F1823" s="124"/>
      <c r="G1823" s="123"/>
      <c r="H1823" s="125"/>
      <c r="I1823" s="123"/>
      <c r="J1823" s="135">
        <v>0.15</v>
      </c>
      <c r="K1823" s="145"/>
      <c r="L1823" s="145"/>
      <c r="M1823" s="133">
        <f>M1822*J1823</f>
        <v>81.510806892000019</v>
      </c>
    </row>
    <row r="1824" spans="1:13">
      <c r="A1824" s="143"/>
      <c r="B1824" s="123"/>
      <c r="C1824" s="123"/>
      <c r="D1824" s="123"/>
      <c r="E1824" s="123"/>
      <c r="F1824" s="124"/>
      <c r="G1824" s="123"/>
      <c r="H1824" s="125"/>
      <c r="I1824" s="123"/>
      <c r="J1824" s="135"/>
      <c r="K1824" s="145"/>
      <c r="L1824" s="145"/>
      <c r="M1824" s="133">
        <f>M1823+M1822</f>
        <v>624.91618617200015</v>
      </c>
    </row>
    <row r="1825" spans="1:13">
      <c r="A1825" s="121">
        <v>8</v>
      </c>
      <c r="B1825" s="123" t="s">
        <v>76</v>
      </c>
      <c r="C1825" s="123"/>
      <c r="D1825" s="123"/>
      <c r="E1825" s="126"/>
      <c r="F1825" s="134"/>
      <c r="G1825" s="126"/>
      <c r="H1825" s="134"/>
      <c r="I1825" s="126"/>
      <c r="J1825" s="135">
        <v>0.01</v>
      </c>
      <c r="K1825" s="126"/>
      <c r="L1825" s="126"/>
      <c r="M1825" s="126">
        <f>M1824*J1825</f>
        <v>6.249161861720002</v>
      </c>
    </row>
    <row r="1826" spans="1:13">
      <c r="A1826" s="143"/>
      <c r="B1826" s="123"/>
      <c r="C1826" s="145"/>
      <c r="D1826" s="145"/>
      <c r="E1826" s="145"/>
      <c r="F1826" s="146"/>
      <c r="G1826" s="145"/>
      <c r="H1826" s="147"/>
      <c r="I1826" s="145"/>
      <c r="J1826" s="147"/>
      <c r="K1826" s="145"/>
      <c r="L1826" s="145"/>
      <c r="M1826" s="133">
        <f>M1825+M1824</f>
        <v>631.16534803372019</v>
      </c>
    </row>
    <row r="1827" spans="1:13">
      <c r="A1827" s="143">
        <v>9</v>
      </c>
      <c r="B1827" s="123" t="s">
        <v>387</v>
      </c>
      <c r="C1827" s="145"/>
      <c r="D1827" s="145"/>
      <c r="E1827" s="145"/>
      <c r="F1827" s="146"/>
      <c r="G1827" s="145"/>
      <c r="H1827" s="147"/>
      <c r="I1827" s="145"/>
      <c r="J1827" s="154">
        <v>0.06</v>
      </c>
      <c r="K1827" s="145"/>
      <c r="L1827" s="145"/>
      <c r="M1827" s="133">
        <f>M1826*J1827</f>
        <v>37.869920882023209</v>
      </c>
    </row>
    <row r="1828" spans="1:13">
      <c r="A1828" s="143"/>
      <c r="B1828" s="145"/>
      <c r="C1828" s="146"/>
      <c r="D1828" s="146"/>
      <c r="E1828" s="146"/>
      <c r="F1828" s="146"/>
      <c r="G1828" s="146"/>
      <c r="H1828" s="146"/>
      <c r="I1828" s="146"/>
      <c r="J1828" s="147"/>
      <c r="K1828" s="146"/>
      <c r="L1828" s="146"/>
      <c r="M1828" s="133">
        <f>SUM(M1826:M1827)</f>
        <v>669.03526891574336</v>
      </c>
    </row>
    <row r="1829" spans="1:13">
      <c r="A1829" s="143"/>
      <c r="B1829" s="145"/>
      <c r="C1829" s="145"/>
      <c r="D1829" s="145"/>
      <c r="E1829" s="145"/>
      <c r="F1829" s="146"/>
      <c r="G1829" s="145"/>
      <c r="H1829" s="147"/>
      <c r="I1829" s="145"/>
      <c r="J1829" s="147"/>
      <c r="K1829" s="145"/>
      <c r="L1829" s="145"/>
      <c r="M1829" s="133"/>
    </row>
    <row r="1830" spans="1:13">
      <c r="A1830" s="143"/>
      <c r="B1830" s="145"/>
      <c r="C1830" s="145"/>
      <c r="D1830" s="145"/>
      <c r="E1830" s="145"/>
      <c r="F1830" s="146"/>
      <c r="G1830" s="145"/>
      <c r="H1830" s="147"/>
      <c r="I1830" s="145"/>
      <c r="J1830" s="147"/>
      <c r="K1830" s="145"/>
      <c r="L1830" s="145"/>
      <c r="M1830" s="133">
        <f>ROUND(M1828+M1829,0)</f>
        <v>669</v>
      </c>
    </row>
    <row r="1832" spans="1:13" ht="15">
      <c r="A1832" s="388" t="s">
        <v>432</v>
      </c>
      <c r="B1832" s="389"/>
      <c r="C1832" s="389"/>
      <c r="D1832" s="389"/>
      <c r="E1832" s="389"/>
      <c r="F1832" s="389"/>
      <c r="G1832" s="389"/>
      <c r="H1832" s="389"/>
      <c r="I1832" s="389"/>
      <c r="J1832" s="389"/>
      <c r="K1832" s="389"/>
      <c r="L1832" s="389"/>
      <c r="M1832" s="390"/>
    </row>
    <row r="1833" spans="1:13" ht="71.25">
      <c r="A1833" s="118"/>
      <c r="B1833" s="73" t="s">
        <v>175</v>
      </c>
      <c r="C1833" s="123"/>
      <c r="D1833" s="123"/>
      <c r="E1833" s="123"/>
      <c r="F1833" s="124"/>
      <c r="G1833" s="123"/>
      <c r="H1833" s="125"/>
      <c r="I1833" s="123"/>
      <c r="J1833" s="125"/>
      <c r="K1833" s="123"/>
      <c r="L1833" s="123"/>
      <c r="M1833" s="139"/>
    </row>
    <row r="1834" spans="1:13" ht="30">
      <c r="A1834" s="128" t="s">
        <v>153</v>
      </c>
      <c r="B1834" s="128" t="s">
        <v>48</v>
      </c>
      <c r="C1834" s="128" t="s">
        <v>49</v>
      </c>
      <c r="D1834" s="128" t="s">
        <v>50</v>
      </c>
      <c r="E1834" s="128" t="s">
        <v>51</v>
      </c>
      <c r="F1834" s="214" t="s">
        <v>52</v>
      </c>
      <c r="G1834" s="128" t="s">
        <v>53</v>
      </c>
      <c r="H1834" s="215" t="s">
        <v>54</v>
      </c>
      <c r="I1834" s="128" t="s">
        <v>55</v>
      </c>
      <c r="J1834" s="215" t="s">
        <v>56</v>
      </c>
      <c r="K1834" s="128" t="s">
        <v>57</v>
      </c>
      <c r="L1834" s="128" t="s">
        <v>58</v>
      </c>
      <c r="M1834" s="216" t="s">
        <v>59</v>
      </c>
    </row>
    <row r="1835" spans="1:13" ht="15">
      <c r="A1835" s="255"/>
      <c r="B1835" s="127" t="s">
        <v>176</v>
      </c>
      <c r="C1835" s="123"/>
      <c r="D1835" s="123"/>
      <c r="E1835" s="123"/>
      <c r="F1835" s="124"/>
      <c r="G1835" s="123"/>
      <c r="H1835" s="125"/>
      <c r="I1835" s="123"/>
      <c r="J1835" s="125"/>
      <c r="K1835" s="123"/>
      <c r="L1835" s="123"/>
      <c r="M1835" s="139"/>
    </row>
    <row r="1836" spans="1:13" ht="15">
      <c r="A1836" s="255"/>
      <c r="B1836" s="256"/>
      <c r="C1836" s="123"/>
      <c r="D1836" s="123"/>
      <c r="E1836" s="123"/>
      <c r="F1836" s="124"/>
      <c r="G1836" s="123"/>
      <c r="H1836" s="125"/>
      <c r="I1836" s="123"/>
      <c r="J1836" s="125"/>
      <c r="K1836" s="123"/>
      <c r="L1836" s="123"/>
      <c r="M1836" s="139"/>
    </row>
    <row r="1837" spans="1:13" ht="15">
      <c r="A1837" s="257"/>
      <c r="B1837" s="127" t="s">
        <v>177</v>
      </c>
      <c r="C1837" s="123"/>
      <c r="D1837" s="123"/>
      <c r="E1837" s="123"/>
      <c r="F1837" s="124"/>
      <c r="G1837" s="123"/>
      <c r="H1837" s="125"/>
      <c r="I1837" s="123"/>
      <c r="J1837" s="125"/>
      <c r="K1837" s="123"/>
      <c r="L1837" s="123"/>
      <c r="M1837" s="139"/>
    </row>
    <row r="1838" spans="1:13">
      <c r="A1838" s="258">
        <v>1</v>
      </c>
      <c r="B1838" s="137" t="s">
        <v>178</v>
      </c>
      <c r="C1838" s="184" t="s">
        <v>41</v>
      </c>
      <c r="D1838" s="171">
        <v>2.5</v>
      </c>
      <c r="E1838" s="123">
        <v>225.92</v>
      </c>
      <c r="F1838" s="124"/>
      <c r="G1838" s="126">
        <f t="shared" ref="G1838:G1844" si="216">SUM(E1838-(E1838*F1838))</f>
        <v>225.92</v>
      </c>
      <c r="H1838" s="125"/>
      <c r="I1838" s="123"/>
      <c r="J1838" s="125"/>
      <c r="K1838" s="126">
        <f t="shared" ref="K1838:K1844" si="217">SUM(G1838+I1838)*J1838</f>
        <v>0</v>
      </c>
      <c r="L1838" s="126">
        <f t="shared" ref="L1838:L1844" si="218">G1838+I1838+K1838</f>
        <v>225.92</v>
      </c>
      <c r="M1838" s="126">
        <f t="shared" ref="M1838:M1844" si="219">(D1838*L1838)</f>
        <v>564.79999999999995</v>
      </c>
    </row>
    <row r="1839" spans="1:13">
      <c r="A1839" s="258">
        <v>2</v>
      </c>
      <c r="B1839" s="137" t="s">
        <v>179</v>
      </c>
      <c r="C1839" s="184" t="s">
        <v>25</v>
      </c>
      <c r="D1839" s="184">
        <v>1</v>
      </c>
      <c r="E1839" s="123">
        <f>21+16.5</f>
        <v>37.5</v>
      </c>
      <c r="F1839" s="124"/>
      <c r="G1839" s="126">
        <f t="shared" si="216"/>
        <v>37.5</v>
      </c>
      <c r="H1839" s="125"/>
      <c r="I1839" s="123"/>
      <c r="J1839" s="125"/>
      <c r="K1839" s="126">
        <f t="shared" si="217"/>
        <v>0</v>
      </c>
      <c r="L1839" s="126">
        <f t="shared" si="218"/>
        <v>37.5</v>
      </c>
      <c r="M1839" s="126">
        <f t="shared" si="219"/>
        <v>37.5</v>
      </c>
    </row>
    <row r="1840" spans="1:13">
      <c r="A1840" s="257">
        <v>3</v>
      </c>
      <c r="B1840" s="137" t="s">
        <v>180</v>
      </c>
      <c r="C1840" s="171" t="s">
        <v>25</v>
      </c>
      <c r="D1840" s="171">
        <v>1</v>
      </c>
      <c r="E1840" s="123">
        <v>248.05</v>
      </c>
      <c r="F1840" s="124"/>
      <c r="G1840" s="126">
        <f t="shared" si="216"/>
        <v>248.05</v>
      </c>
      <c r="H1840" s="125"/>
      <c r="I1840" s="123"/>
      <c r="J1840" s="125"/>
      <c r="K1840" s="126">
        <f t="shared" si="217"/>
        <v>0</v>
      </c>
      <c r="L1840" s="126">
        <f t="shared" si="218"/>
        <v>248.05</v>
      </c>
      <c r="M1840" s="126">
        <f t="shared" si="219"/>
        <v>248.05</v>
      </c>
    </row>
    <row r="1841" spans="1:13">
      <c r="A1841" s="257">
        <v>4</v>
      </c>
      <c r="B1841" s="137" t="s">
        <v>181</v>
      </c>
      <c r="C1841" s="171" t="s">
        <v>25</v>
      </c>
      <c r="D1841" s="171">
        <v>1</v>
      </c>
      <c r="E1841" s="123">
        <v>36</v>
      </c>
      <c r="F1841" s="124"/>
      <c r="G1841" s="126">
        <f t="shared" si="216"/>
        <v>36</v>
      </c>
      <c r="H1841" s="125"/>
      <c r="I1841" s="123"/>
      <c r="J1841" s="125"/>
      <c r="K1841" s="126">
        <f t="shared" si="217"/>
        <v>0</v>
      </c>
      <c r="L1841" s="126">
        <f t="shared" si="218"/>
        <v>36</v>
      </c>
      <c r="M1841" s="126">
        <f t="shared" si="219"/>
        <v>36</v>
      </c>
    </row>
    <row r="1842" spans="1:13">
      <c r="A1842" s="257">
        <v>5</v>
      </c>
      <c r="B1842" s="137" t="s">
        <v>182</v>
      </c>
      <c r="C1842" s="171" t="s">
        <v>25</v>
      </c>
      <c r="D1842" s="171">
        <v>1</v>
      </c>
      <c r="E1842" s="123">
        <v>270</v>
      </c>
      <c r="F1842" s="124"/>
      <c r="G1842" s="126">
        <f t="shared" si="216"/>
        <v>270</v>
      </c>
      <c r="H1842" s="125"/>
      <c r="I1842" s="123"/>
      <c r="J1842" s="125"/>
      <c r="K1842" s="126">
        <f t="shared" si="217"/>
        <v>0</v>
      </c>
      <c r="L1842" s="126">
        <f t="shared" si="218"/>
        <v>270</v>
      </c>
      <c r="M1842" s="126">
        <f t="shared" si="219"/>
        <v>270</v>
      </c>
    </row>
    <row r="1843" spans="1:13">
      <c r="A1843" s="257">
        <v>6</v>
      </c>
      <c r="B1843" s="137" t="s">
        <v>183</v>
      </c>
      <c r="C1843" s="171" t="s">
        <v>184</v>
      </c>
      <c r="D1843" s="171">
        <v>64</v>
      </c>
      <c r="E1843" s="123">
        <v>9</v>
      </c>
      <c r="F1843" s="124"/>
      <c r="G1843" s="126">
        <f t="shared" si="216"/>
        <v>9</v>
      </c>
      <c r="H1843" s="125"/>
      <c r="I1843" s="123"/>
      <c r="J1843" s="125"/>
      <c r="K1843" s="126">
        <f t="shared" si="217"/>
        <v>0</v>
      </c>
      <c r="L1843" s="126">
        <f t="shared" si="218"/>
        <v>9</v>
      </c>
      <c r="M1843" s="126">
        <f t="shared" si="219"/>
        <v>576</v>
      </c>
    </row>
    <row r="1844" spans="1:13">
      <c r="A1844" s="258">
        <v>7</v>
      </c>
      <c r="B1844" s="137" t="s">
        <v>185</v>
      </c>
      <c r="C1844" s="171" t="s">
        <v>184</v>
      </c>
      <c r="D1844" s="171">
        <v>5</v>
      </c>
      <c r="E1844" s="123">
        <v>8</v>
      </c>
      <c r="F1844" s="124"/>
      <c r="G1844" s="126">
        <f t="shared" si="216"/>
        <v>8</v>
      </c>
      <c r="H1844" s="125"/>
      <c r="I1844" s="123"/>
      <c r="J1844" s="125"/>
      <c r="K1844" s="126">
        <f t="shared" si="217"/>
        <v>0</v>
      </c>
      <c r="L1844" s="126">
        <f t="shared" si="218"/>
        <v>8</v>
      </c>
      <c r="M1844" s="126">
        <f t="shared" si="219"/>
        <v>40</v>
      </c>
    </row>
    <row r="1845" spans="1:13" ht="15">
      <c r="A1845" s="121"/>
      <c r="B1845" s="123"/>
      <c r="C1845" s="123"/>
      <c r="D1845" s="123"/>
      <c r="E1845" s="123"/>
      <c r="F1845" s="124"/>
      <c r="G1845" s="123"/>
      <c r="H1845" s="125"/>
      <c r="I1845" s="123"/>
      <c r="J1845" s="125"/>
      <c r="K1845" s="123"/>
      <c r="L1845" s="123"/>
      <c r="M1845" s="139"/>
    </row>
    <row r="1846" spans="1:13" ht="15">
      <c r="A1846" s="206"/>
      <c r="B1846" s="259" t="s">
        <v>165</v>
      </c>
      <c r="C1846" s="210"/>
      <c r="D1846" s="206"/>
      <c r="E1846" s="206"/>
      <c r="F1846" s="206"/>
      <c r="G1846" s="206"/>
      <c r="H1846" s="125"/>
      <c r="I1846" s="123"/>
      <c r="J1846" s="125"/>
      <c r="K1846" s="123"/>
      <c r="L1846" s="123"/>
      <c r="M1846" s="139"/>
    </row>
    <row r="1847" spans="1:13" ht="15">
      <c r="A1847" s="206"/>
      <c r="B1847" s="224"/>
      <c r="C1847" s="210"/>
      <c r="D1847" s="206"/>
      <c r="E1847" s="206"/>
      <c r="F1847" s="206"/>
      <c r="G1847" s="206"/>
      <c r="H1847" s="125"/>
      <c r="I1847" s="123"/>
      <c r="J1847" s="125"/>
      <c r="K1847" s="123"/>
      <c r="L1847" s="123"/>
      <c r="M1847" s="139"/>
    </row>
    <row r="1848" spans="1:13" ht="15">
      <c r="A1848" s="206">
        <v>8</v>
      </c>
      <c r="B1848" s="224" t="s">
        <v>166</v>
      </c>
      <c r="C1848" s="224" t="s">
        <v>167</v>
      </c>
      <c r="D1848" s="184">
        <v>0.5</v>
      </c>
      <c r="E1848" s="138">
        <v>579</v>
      </c>
      <c r="F1848" s="123"/>
      <c r="G1848" s="123"/>
      <c r="H1848" s="125"/>
      <c r="I1848" s="123"/>
      <c r="J1848" s="125"/>
      <c r="K1848" s="123"/>
      <c r="L1848" s="123"/>
      <c r="M1848" s="139">
        <f>E1848*D1848</f>
        <v>289.5</v>
      </c>
    </row>
    <row r="1849" spans="1:13" ht="15">
      <c r="A1849" s="206">
        <v>9</v>
      </c>
      <c r="B1849" s="224" t="s">
        <v>168</v>
      </c>
      <c r="C1849" s="224" t="s">
        <v>167</v>
      </c>
      <c r="D1849" s="184">
        <v>0.5</v>
      </c>
      <c r="E1849" s="138">
        <v>523</v>
      </c>
      <c r="F1849" s="123"/>
      <c r="G1849" s="123"/>
      <c r="H1849" s="125"/>
      <c r="I1849" s="123"/>
      <c r="J1849" s="125"/>
      <c r="K1849" s="123"/>
      <c r="L1849" s="123"/>
      <c r="M1849" s="139">
        <f>E1849*D1849</f>
        <v>261.5</v>
      </c>
    </row>
    <row r="1850" spans="1:13" ht="15">
      <c r="A1850" s="121"/>
      <c r="B1850" s="123"/>
      <c r="C1850" s="123"/>
      <c r="D1850" s="123"/>
      <c r="E1850" s="123"/>
      <c r="F1850" s="124"/>
      <c r="G1850" s="123"/>
      <c r="H1850" s="125"/>
      <c r="I1850" s="123"/>
      <c r="J1850" s="125"/>
      <c r="K1850" s="123"/>
      <c r="L1850" s="123"/>
      <c r="M1850" s="139"/>
    </row>
    <row r="1851" spans="1:13" ht="15">
      <c r="A1851" s="121">
        <v>10</v>
      </c>
      <c r="B1851" s="123" t="s">
        <v>169</v>
      </c>
      <c r="C1851" s="260" t="s">
        <v>170</v>
      </c>
      <c r="D1851" s="171">
        <v>2.5</v>
      </c>
      <c r="E1851" s="261">
        <v>85</v>
      </c>
      <c r="F1851" s="123"/>
      <c r="G1851" s="260"/>
      <c r="H1851" s="262"/>
      <c r="I1851" s="127"/>
      <c r="J1851" s="127"/>
      <c r="K1851" s="123"/>
      <c r="L1851" s="123"/>
      <c r="M1851" s="139">
        <f>E1851*D1851</f>
        <v>212.5</v>
      </c>
    </row>
    <row r="1852" spans="1:13" ht="15">
      <c r="A1852" s="121"/>
      <c r="B1852" s="123"/>
      <c r="C1852" s="123"/>
      <c r="D1852" s="124"/>
      <c r="E1852" s="263"/>
      <c r="F1852" s="123"/>
      <c r="G1852" s="123"/>
      <c r="H1852" s="125"/>
      <c r="I1852" s="123"/>
      <c r="J1852" s="125"/>
      <c r="K1852" s="123"/>
      <c r="L1852" s="123"/>
      <c r="M1852" s="139"/>
    </row>
    <row r="1853" spans="1:13" ht="15">
      <c r="A1853" s="258">
        <v>11</v>
      </c>
      <c r="B1853" s="123" t="s">
        <v>186</v>
      </c>
      <c r="C1853" s="260" t="s">
        <v>187</v>
      </c>
      <c r="D1853" s="171">
        <v>1</v>
      </c>
      <c r="E1853" s="261">
        <v>117</v>
      </c>
      <c r="F1853" s="123"/>
      <c r="G1853" s="260"/>
      <c r="H1853" s="262"/>
      <c r="I1853" s="127"/>
      <c r="J1853" s="127"/>
      <c r="K1853" s="127"/>
      <c r="L1853" s="123"/>
      <c r="M1853" s="139">
        <f>E1853*D1853</f>
        <v>117</v>
      </c>
    </row>
    <row r="1854" spans="1:13" ht="15">
      <c r="A1854" s="121"/>
      <c r="B1854" s="123"/>
      <c r="C1854" s="123"/>
      <c r="D1854" s="123"/>
      <c r="E1854" s="123"/>
      <c r="F1854" s="124"/>
      <c r="G1854" s="123"/>
      <c r="H1854" s="125"/>
      <c r="I1854" s="123"/>
      <c r="J1854" s="125"/>
      <c r="K1854" s="123"/>
      <c r="L1854" s="123"/>
      <c r="M1854" s="139"/>
    </row>
    <row r="1855" spans="1:13" ht="15">
      <c r="A1855" s="121"/>
      <c r="B1855" s="123"/>
      <c r="C1855" s="123"/>
      <c r="D1855" s="123"/>
      <c r="E1855" s="123"/>
      <c r="F1855" s="124"/>
      <c r="G1855" s="123"/>
      <c r="H1855" s="125"/>
      <c r="I1855" s="123"/>
      <c r="J1855" s="125"/>
      <c r="K1855" s="123"/>
      <c r="L1855" s="123"/>
      <c r="M1855" s="139">
        <f>SUM(M1837:M1854)</f>
        <v>2652.85</v>
      </c>
    </row>
    <row r="1856" spans="1:13">
      <c r="A1856" s="121">
        <v>12</v>
      </c>
      <c r="B1856" s="123" t="s">
        <v>74</v>
      </c>
      <c r="C1856" s="123"/>
      <c r="D1856" s="123"/>
      <c r="E1856" s="123"/>
      <c r="F1856" s="124"/>
      <c r="G1856" s="123"/>
      <c r="H1856" s="125"/>
      <c r="I1856" s="123"/>
      <c r="J1856" s="135">
        <v>0.01</v>
      </c>
      <c r="K1856" s="123"/>
      <c r="L1856" s="123"/>
      <c r="M1856" s="126">
        <f>M1855*J1856</f>
        <v>26.528500000000001</v>
      </c>
    </row>
    <row r="1857" spans="1:13">
      <c r="A1857" s="121"/>
      <c r="B1857" s="123"/>
      <c r="C1857" s="123"/>
      <c r="D1857" s="123"/>
      <c r="E1857" s="123"/>
      <c r="F1857" s="124"/>
      <c r="G1857" s="123"/>
      <c r="H1857" s="125"/>
      <c r="I1857" s="123"/>
      <c r="J1857" s="135"/>
      <c r="K1857" s="123"/>
      <c r="L1857" s="123"/>
      <c r="M1857" s="126">
        <f>M1856+M1855</f>
        <v>2679.3784999999998</v>
      </c>
    </row>
    <row r="1858" spans="1:13">
      <c r="A1858" s="121">
        <v>13</v>
      </c>
      <c r="B1858" s="123" t="s">
        <v>75</v>
      </c>
      <c r="C1858" s="123"/>
      <c r="D1858" s="123"/>
      <c r="E1858" s="123"/>
      <c r="F1858" s="124"/>
      <c r="G1858" s="123"/>
      <c r="H1858" s="125"/>
      <c r="I1858" s="123"/>
      <c r="J1858" s="135">
        <v>0.15</v>
      </c>
      <c r="K1858" s="123"/>
      <c r="L1858" s="123"/>
      <c r="M1858" s="126">
        <f>M1857*J1858</f>
        <v>401.90677499999998</v>
      </c>
    </row>
    <row r="1859" spans="1:13">
      <c r="A1859" s="121"/>
      <c r="B1859" s="123"/>
      <c r="C1859" s="123"/>
      <c r="D1859" s="123"/>
      <c r="E1859" s="123"/>
      <c r="F1859" s="124"/>
      <c r="G1859" s="123"/>
      <c r="H1859" s="125"/>
      <c r="I1859" s="123"/>
      <c r="J1859" s="135"/>
      <c r="K1859" s="123"/>
      <c r="L1859" s="123"/>
      <c r="M1859" s="126">
        <f>ROUND(M1857+M1858,0)</f>
        <v>3081</v>
      </c>
    </row>
    <row r="1860" spans="1:13">
      <c r="A1860" s="121">
        <v>14</v>
      </c>
      <c r="B1860" s="123" t="s">
        <v>76</v>
      </c>
      <c r="C1860" s="123"/>
      <c r="D1860" s="123"/>
      <c r="E1860" s="126"/>
      <c r="F1860" s="134"/>
      <c r="G1860" s="126"/>
      <c r="H1860" s="134"/>
      <c r="I1860" s="126"/>
      <c r="J1860" s="135">
        <v>0.01</v>
      </c>
      <c r="K1860" s="126"/>
      <c r="L1860" s="126"/>
      <c r="M1860" s="126">
        <f>M1859*J1860</f>
        <v>30.810000000000002</v>
      </c>
    </row>
    <row r="1861" spans="1:13">
      <c r="A1861" s="121"/>
      <c r="B1861" s="123"/>
      <c r="C1861" s="123"/>
      <c r="D1861" s="123"/>
      <c r="E1861" s="126"/>
      <c r="F1861" s="134"/>
      <c r="G1861" s="126"/>
      <c r="H1861" s="134"/>
      <c r="I1861" s="126"/>
      <c r="J1861" s="135"/>
      <c r="K1861" s="126"/>
      <c r="L1861" s="126"/>
      <c r="M1861" s="126">
        <f>SUM(M1859:M1860)</f>
        <v>3111.81</v>
      </c>
    </row>
    <row r="1862" spans="1:13">
      <c r="A1862" s="121">
        <v>15</v>
      </c>
      <c r="B1862" s="123" t="s">
        <v>387</v>
      </c>
      <c r="C1862" s="123"/>
      <c r="D1862" s="123"/>
      <c r="E1862" s="123"/>
      <c r="F1862" s="124"/>
      <c r="G1862" s="123"/>
      <c r="H1862" s="125"/>
      <c r="I1862" s="123"/>
      <c r="J1862" s="136">
        <v>0.06</v>
      </c>
      <c r="K1862" s="123"/>
      <c r="L1862" s="123"/>
      <c r="M1862" s="126">
        <f>M1859*J1862</f>
        <v>184.85999999999999</v>
      </c>
    </row>
    <row r="1863" spans="1:13">
      <c r="A1863" s="121"/>
      <c r="B1863" s="123"/>
      <c r="C1863" s="123"/>
      <c r="D1863" s="123"/>
      <c r="E1863" s="123"/>
      <c r="F1863" s="124"/>
      <c r="G1863" s="123"/>
      <c r="H1863" s="125"/>
      <c r="I1863" s="123"/>
      <c r="J1863" s="135"/>
      <c r="K1863" s="123"/>
      <c r="L1863" s="123"/>
      <c r="M1863" s="126">
        <f>ROUND(M1859+M1862,0)</f>
        <v>3266</v>
      </c>
    </row>
    <row r="1865" spans="1:13" ht="15">
      <c r="A1865" s="391" t="s">
        <v>98</v>
      </c>
      <c r="B1865" s="391"/>
      <c r="C1865" s="391"/>
      <c r="D1865" s="391"/>
      <c r="E1865" s="391"/>
      <c r="F1865" s="391"/>
      <c r="G1865" s="391"/>
      <c r="H1865" s="391"/>
      <c r="I1865" s="391"/>
      <c r="J1865" s="391"/>
      <c r="K1865" s="391"/>
      <c r="L1865" s="391"/>
      <c r="M1865" s="391"/>
    </row>
    <row r="1866" spans="1:13" ht="28.5">
      <c r="A1866" s="208"/>
      <c r="B1866" s="264" t="s">
        <v>38</v>
      </c>
      <c r="C1866" s="208"/>
      <c r="D1866" s="208"/>
      <c r="E1866" s="208"/>
      <c r="F1866" s="208"/>
      <c r="G1866" s="208"/>
      <c r="H1866" s="208"/>
      <c r="I1866" s="208"/>
      <c r="J1866" s="208"/>
      <c r="K1866" s="208"/>
      <c r="L1866" s="208"/>
      <c r="M1866" s="208"/>
    </row>
    <row r="1867" spans="1:13">
      <c r="A1867" s="121"/>
      <c r="B1867" s="73" t="s">
        <v>39</v>
      </c>
      <c r="C1867" s="123"/>
      <c r="D1867" s="123"/>
      <c r="E1867" s="123"/>
      <c r="F1867" s="124"/>
      <c r="G1867" s="123"/>
      <c r="H1867" s="125"/>
      <c r="I1867" s="123"/>
      <c r="J1867" s="125"/>
      <c r="K1867" s="123"/>
      <c r="L1867" s="123"/>
      <c r="M1867" s="126"/>
    </row>
    <row r="1868" spans="1:13" ht="15">
      <c r="A1868" s="128" t="s">
        <v>47</v>
      </c>
      <c r="B1868" s="129" t="s">
        <v>48</v>
      </c>
      <c r="C1868" s="118" t="s">
        <v>49</v>
      </c>
      <c r="D1868" s="118" t="s">
        <v>50</v>
      </c>
      <c r="E1868" s="118" t="s">
        <v>51</v>
      </c>
      <c r="F1868" s="130" t="s">
        <v>52</v>
      </c>
      <c r="G1868" s="118" t="s">
        <v>53</v>
      </c>
      <c r="H1868" s="131" t="s">
        <v>54</v>
      </c>
      <c r="I1868" s="118" t="s">
        <v>55</v>
      </c>
      <c r="J1868" s="131" t="s">
        <v>56</v>
      </c>
      <c r="K1868" s="118" t="s">
        <v>57</v>
      </c>
      <c r="L1868" s="118" t="s">
        <v>58</v>
      </c>
      <c r="M1868" s="132" t="s">
        <v>59</v>
      </c>
    </row>
    <row r="1869" spans="1:13">
      <c r="A1869" s="121">
        <v>1</v>
      </c>
      <c r="B1869" s="123" t="s">
        <v>188</v>
      </c>
      <c r="C1869" s="123" t="s">
        <v>189</v>
      </c>
      <c r="D1869" s="123">
        <v>33</v>
      </c>
      <c r="E1869" s="123">
        <v>65</v>
      </c>
      <c r="F1869" s="124">
        <v>0</v>
      </c>
      <c r="G1869" s="123">
        <f>SUM(E1869-(E1869*F1869))</f>
        <v>65</v>
      </c>
      <c r="H1869" s="125"/>
      <c r="I1869" s="123">
        <f>G1869*H1869</f>
        <v>0</v>
      </c>
      <c r="J1869" s="125">
        <v>0.14499999999999999</v>
      </c>
      <c r="K1869" s="123">
        <f>SUM(G1869+I1869)*J1869</f>
        <v>9.4249999999999989</v>
      </c>
      <c r="L1869" s="123">
        <f>G1869+I1869+K1869</f>
        <v>74.424999999999997</v>
      </c>
      <c r="M1869" s="126">
        <f>(D1869*L1869)</f>
        <v>2456.0250000000001</v>
      </c>
    </row>
    <row r="1870" spans="1:13">
      <c r="A1870" s="121"/>
      <c r="B1870" s="123" t="s">
        <v>67</v>
      </c>
      <c r="C1870" s="123"/>
      <c r="D1870" s="123"/>
      <c r="E1870" s="123"/>
      <c r="F1870" s="124"/>
      <c r="G1870" s="123"/>
      <c r="H1870" s="125"/>
      <c r="I1870" s="123"/>
      <c r="J1870" s="125"/>
      <c r="K1870" s="123"/>
      <c r="L1870" s="123"/>
      <c r="M1870" s="126">
        <f>SUM(M1869:M1869)</f>
        <v>2456.0250000000001</v>
      </c>
    </row>
    <row r="1871" spans="1:13">
      <c r="A1871" s="121">
        <v>2</v>
      </c>
      <c r="B1871" s="123" t="s">
        <v>68</v>
      </c>
      <c r="C1871" s="123"/>
      <c r="D1871" s="123"/>
      <c r="E1871" s="123"/>
      <c r="F1871" s="124"/>
      <c r="G1871" s="123"/>
      <c r="H1871" s="125"/>
      <c r="I1871" s="123"/>
      <c r="J1871" s="135">
        <v>0.02</v>
      </c>
      <c r="K1871" s="123"/>
      <c r="L1871" s="123"/>
      <c r="M1871" s="126">
        <f>M1870*J1871</f>
        <v>49.1205</v>
      </c>
    </row>
    <row r="1872" spans="1:13">
      <c r="A1872" s="121"/>
      <c r="B1872" s="123"/>
      <c r="C1872" s="123"/>
      <c r="D1872" s="123"/>
      <c r="E1872" s="123"/>
      <c r="F1872" s="124"/>
      <c r="G1872" s="123"/>
      <c r="H1872" s="125"/>
      <c r="I1872" s="123"/>
      <c r="J1872" s="135"/>
      <c r="K1872" s="123"/>
      <c r="L1872" s="123"/>
      <c r="M1872" s="126">
        <f>SUM(M1870:M1871)</f>
        <v>2505.1455000000001</v>
      </c>
    </row>
    <row r="1873" spans="1:13" ht="15">
      <c r="A1873" s="206"/>
      <c r="B1873" s="259" t="s">
        <v>165</v>
      </c>
      <c r="C1873" s="210"/>
      <c r="D1873" s="206"/>
      <c r="E1873" s="206"/>
      <c r="F1873" s="206"/>
      <c r="G1873" s="206"/>
      <c r="H1873" s="125"/>
      <c r="I1873" s="123"/>
      <c r="J1873" s="125"/>
      <c r="K1873" s="123"/>
      <c r="L1873" s="123"/>
      <c r="M1873" s="139"/>
    </row>
    <row r="1874" spans="1:13" ht="15">
      <c r="A1874" s="206"/>
      <c r="B1874" s="224"/>
      <c r="C1874" s="210"/>
      <c r="D1874" s="206"/>
      <c r="E1874" s="206"/>
      <c r="F1874" s="206"/>
      <c r="G1874" s="206"/>
      <c r="H1874" s="125"/>
      <c r="I1874" s="123"/>
      <c r="J1874" s="125"/>
      <c r="K1874" s="123"/>
      <c r="L1874" s="123"/>
      <c r="M1874" s="139"/>
    </row>
    <row r="1875" spans="1:13" ht="15">
      <c r="A1875" s="206">
        <v>1</v>
      </c>
      <c r="B1875" s="224" t="s">
        <v>166</v>
      </c>
      <c r="C1875" s="224" t="s">
        <v>167</v>
      </c>
      <c r="D1875" s="184">
        <v>0.125</v>
      </c>
      <c r="E1875" s="138">
        <v>579</v>
      </c>
      <c r="F1875" s="123"/>
      <c r="G1875" s="123"/>
      <c r="H1875" s="125"/>
      <c r="I1875" s="123"/>
      <c r="J1875" s="125"/>
      <c r="K1875" s="123"/>
      <c r="L1875" s="123"/>
      <c r="M1875" s="139">
        <f>E1875*D1875</f>
        <v>72.375</v>
      </c>
    </row>
    <row r="1876" spans="1:13" ht="15">
      <c r="A1876" s="206">
        <v>3</v>
      </c>
      <c r="B1876" s="224" t="s">
        <v>168</v>
      </c>
      <c r="C1876" s="224" t="s">
        <v>167</v>
      </c>
      <c r="D1876" s="184">
        <v>0.125</v>
      </c>
      <c r="E1876" s="138">
        <v>523</v>
      </c>
      <c r="F1876" s="123"/>
      <c r="G1876" s="123"/>
      <c r="H1876" s="125"/>
      <c r="I1876" s="123"/>
      <c r="J1876" s="125"/>
      <c r="K1876" s="123"/>
      <c r="L1876" s="123"/>
      <c r="M1876" s="139">
        <f>E1876*D1876</f>
        <v>65.375</v>
      </c>
    </row>
    <row r="1877" spans="1:13" ht="15">
      <c r="A1877" s="121"/>
      <c r="B1877" s="123"/>
      <c r="C1877" s="123"/>
      <c r="D1877" s="123"/>
      <c r="E1877" s="123"/>
      <c r="F1877" s="124"/>
      <c r="G1877" s="123"/>
      <c r="H1877" s="125"/>
      <c r="I1877" s="123"/>
      <c r="J1877" s="125"/>
      <c r="K1877" s="123"/>
      <c r="L1877" s="123"/>
      <c r="M1877" s="139"/>
    </row>
    <row r="1878" spans="1:13" ht="15">
      <c r="A1878" s="121"/>
      <c r="B1878" s="123" t="s">
        <v>169</v>
      </c>
      <c r="C1878" s="260" t="s">
        <v>170</v>
      </c>
      <c r="D1878" s="171">
        <v>2.7</v>
      </c>
      <c r="E1878" s="261">
        <v>200</v>
      </c>
      <c r="F1878" s="123"/>
      <c r="G1878" s="260"/>
      <c r="H1878" s="262"/>
      <c r="I1878" s="127"/>
      <c r="J1878" s="127"/>
      <c r="K1878" s="123"/>
      <c r="L1878" s="123"/>
      <c r="M1878" s="139">
        <f>E1878*D1878</f>
        <v>540</v>
      </c>
    </row>
    <row r="1879" spans="1:13" ht="15">
      <c r="A1879" s="121"/>
      <c r="B1879" s="123"/>
      <c r="C1879" s="123"/>
      <c r="D1879" s="124"/>
      <c r="E1879" s="263"/>
      <c r="F1879" s="123"/>
      <c r="G1879" s="123"/>
      <c r="H1879" s="125"/>
      <c r="I1879" s="123"/>
      <c r="J1879" s="125"/>
      <c r="K1879" s="123"/>
      <c r="L1879" s="123"/>
      <c r="M1879" s="139"/>
    </row>
    <row r="1880" spans="1:13" ht="15">
      <c r="A1880" s="258"/>
      <c r="B1880" s="123" t="s">
        <v>171</v>
      </c>
      <c r="C1880" s="260" t="s">
        <v>4</v>
      </c>
      <c r="D1880" s="171">
        <v>1</v>
      </c>
      <c r="E1880" s="261">
        <v>10</v>
      </c>
      <c r="F1880" s="123"/>
      <c r="G1880" s="260"/>
      <c r="H1880" s="262"/>
      <c r="I1880" s="127"/>
      <c r="J1880" s="127"/>
      <c r="K1880" s="127"/>
      <c r="L1880" s="123"/>
      <c r="M1880" s="139">
        <f>E1880*D1880</f>
        <v>10</v>
      </c>
    </row>
    <row r="1881" spans="1:13" ht="15">
      <c r="A1881" s="121"/>
      <c r="B1881" s="123"/>
      <c r="C1881" s="123"/>
      <c r="D1881" s="123"/>
      <c r="E1881" s="123"/>
      <c r="F1881" s="124"/>
      <c r="G1881" s="123"/>
      <c r="H1881" s="125"/>
      <c r="I1881" s="123"/>
      <c r="J1881" s="125"/>
      <c r="K1881" s="123"/>
      <c r="L1881" s="123"/>
      <c r="M1881" s="139"/>
    </row>
    <row r="1882" spans="1:13" ht="15">
      <c r="A1882" s="121"/>
      <c r="B1882" s="123"/>
      <c r="C1882" s="123"/>
      <c r="D1882" s="123"/>
      <c r="E1882" s="123"/>
      <c r="F1882" s="124"/>
      <c r="G1882" s="123"/>
      <c r="H1882" s="125"/>
      <c r="I1882" s="123"/>
      <c r="J1882" s="125"/>
      <c r="K1882" s="123"/>
      <c r="L1882" s="123"/>
      <c r="M1882" s="139">
        <f>SUM(M1872:M1880)</f>
        <v>3192.8955000000001</v>
      </c>
    </row>
    <row r="1883" spans="1:13">
      <c r="A1883" s="121">
        <v>4</v>
      </c>
      <c r="B1883" s="123" t="s">
        <v>74</v>
      </c>
      <c r="C1883" s="123"/>
      <c r="D1883" s="123"/>
      <c r="E1883" s="126"/>
      <c r="F1883" s="134"/>
      <c r="G1883" s="126"/>
      <c r="H1883" s="134"/>
      <c r="I1883" s="126"/>
      <c r="J1883" s="135">
        <v>0.01</v>
      </c>
      <c r="K1883" s="126"/>
      <c r="L1883" s="126"/>
      <c r="M1883" s="126">
        <f>M1882*J1883</f>
        <v>31.928955000000002</v>
      </c>
    </row>
    <row r="1884" spans="1:13">
      <c r="A1884" s="121"/>
      <c r="B1884" s="123"/>
      <c r="C1884" s="123"/>
      <c r="D1884" s="123"/>
      <c r="E1884" s="126"/>
      <c r="F1884" s="134"/>
      <c r="G1884" s="126"/>
      <c r="H1884" s="134"/>
      <c r="I1884" s="126"/>
      <c r="J1884" s="135"/>
      <c r="K1884" s="126"/>
      <c r="L1884" s="126"/>
      <c r="M1884" s="126">
        <f>SUM(M1882:M1883)</f>
        <v>3224.8244549999999</v>
      </c>
    </row>
    <row r="1885" spans="1:13">
      <c r="A1885" s="121">
        <v>5</v>
      </c>
      <c r="B1885" s="123" t="s">
        <v>75</v>
      </c>
      <c r="C1885" s="123"/>
      <c r="D1885" s="123"/>
      <c r="E1885" s="126"/>
      <c r="F1885" s="134"/>
      <c r="G1885" s="126"/>
      <c r="H1885" s="134"/>
      <c r="I1885" s="126"/>
      <c r="J1885" s="135">
        <v>0.15</v>
      </c>
      <c r="K1885" s="126"/>
      <c r="L1885" s="126"/>
      <c r="M1885" s="126">
        <f>M1884*J1885</f>
        <v>483.72366824999995</v>
      </c>
    </row>
    <row r="1886" spans="1:13">
      <c r="A1886" s="121"/>
      <c r="B1886" s="123"/>
      <c r="C1886" s="123"/>
      <c r="D1886" s="123"/>
      <c r="E1886" s="126"/>
      <c r="F1886" s="134"/>
      <c r="G1886" s="126"/>
      <c r="H1886" s="134"/>
      <c r="I1886" s="126"/>
      <c r="J1886" s="135"/>
      <c r="K1886" s="126"/>
      <c r="L1886" s="126"/>
      <c r="M1886" s="126">
        <f>SUM(M1884:M1885)</f>
        <v>3708.5481232499997</v>
      </c>
    </row>
    <row r="1887" spans="1:13">
      <c r="A1887" s="121">
        <v>6</v>
      </c>
      <c r="B1887" s="123" t="s">
        <v>76</v>
      </c>
      <c r="C1887" s="123"/>
      <c r="D1887" s="123"/>
      <c r="E1887" s="126"/>
      <c r="F1887" s="134"/>
      <c r="G1887" s="126"/>
      <c r="H1887" s="134"/>
      <c r="I1887" s="126"/>
      <c r="J1887" s="135">
        <v>0.01</v>
      </c>
      <c r="K1887" s="126"/>
      <c r="L1887" s="126"/>
      <c r="M1887" s="126">
        <f>M1886*J1887</f>
        <v>37.085481232499994</v>
      </c>
    </row>
    <row r="1888" spans="1:13">
      <c r="A1888" s="121"/>
      <c r="B1888" s="123"/>
      <c r="C1888" s="123"/>
      <c r="D1888" s="123"/>
      <c r="E1888" s="126"/>
      <c r="F1888" s="134"/>
      <c r="G1888" s="126"/>
      <c r="H1888" s="134"/>
      <c r="I1888" s="126"/>
      <c r="J1888" s="135"/>
      <c r="K1888" s="126"/>
      <c r="L1888" s="126"/>
      <c r="M1888" s="126">
        <f>SUM(M1886:M1887)</f>
        <v>3745.6336044824998</v>
      </c>
    </row>
    <row r="1889" spans="1:13">
      <c r="A1889" s="121">
        <v>7</v>
      </c>
      <c r="B1889" s="123" t="s">
        <v>387</v>
      </c>
      <c r="C1889" s="123"/>
      <c r="D1889" s="123"/>
      <c r="E1889" s="126"/>
      <c r="F1889" s="134"/>
      <c r="G1889" s="126"/>
      <c r="H1889" s="134"/>
      <c r="I1889" s="126"/>
      <c r="J1889" s="136">
        <v>0.06</v>
      </c>
      <c r="K1889" s="126"/>
      <c r="L1889" s="126"/>
      <c r="M1889" s="126">
        <f>M1888*J1889</f>
        <v>224.73801626894999</v>
      </c>
    </row>
    <row r="1890" spans="1:13">
      <c r="A1890" s="121"/>
      <c r="B1890" s="123"/>
      <c r="C1890" s="123"/>
      <c r="D1890" s="123"/>
      <c r="E1890" s="126"/>
      <c r="F1890" s="134"/>
      <c r="G1890" s="126"/>
      <c r="H1890" s="134"/>
      <c r="I1890" s="126"/>
      <c r="J1890" s="125"/>
      <c r="K1890" s="126"/>
      <c r="L1890" s="126"/>
      <c r="M1890" s="126">
        <f>SUM(M1888:M1889)</f>
        <v>3970.3716207514499</v>
      </c>
    </row>
    <row r="1891" spans="1:13" ht="15">
      <c r="A1891" s="121">
        <v>8</v>
      </c>
      <c r="B1891" s="123" t="s">
        <v>78</v>
      </c>
      <c r="C1891" s="123"/>
      <c r="D1891" s="123"/>
      <c r="E1891" s="126"/>
      <c r="F1891" s="134"/>
      <c r="G1891" s="126"/>
      <c r="H1891" s="134"/>
      <c r="I1891" s="126"/>
      <c r="J1891" s="135"/>
      <c r="K1891" s="126"/>
      <c r="L1891" s="126"/>
      <c r="M1891" s="139">
        <f>M1890/30</f>
        <v>132.345720691715</v>
      </c>
    </row>
    <row r="1892" spans="1:13" ht="15">
      <c r="A1892" s="121"/>
      <c r="B1892" s="137"/>
      <c r="C1892" s="123"/>
      <c r="D1892" s="123"/>
      <c r="E1892" s="126"/>
      <c r="F1892" s="134"/>
      <c r="G1892" s="126"/>
      <c r="H1892" s="134"/>
      <c r="I1892" s="126"/>
      <c r="J1892" s="134"/>
      <c r="K1892" s="126"/>
      <c r="L1892" s="126"/>
      <c r="M1892" s="139"/>
    </row>
    <row r="1893" spans="1:13" ht="15">
      <c r="A1893" s="137"/>
      <c r="B1893" s="123" t="s">
        <v>79</v>
      </c>
      <c r="C1893" s="137"/>
      <c r="D1893" s="137"/>
      <c r="E1893" s="137"/>
      <c r="F1893" s="137"/>
      <c r="G1893" s="137"/>
      <c r="H1893" s="137"/>
      <c r="I1893" s="137"/>
      <c r="J1893" s="137"/>
      <c r="K1893" s="137"/>
      <c r="L1893" s="137"/>
      <c r="M1893" s="139">
        <f>ROUND(M1891,0)</f>
        <v>132</v>
      </c>
    </row>
    <row r="1895" spans="1:13" ht="15">
      <c r="A1895" s="387" t="s">
        <v>432</v>
      </c>
      <c r="B1895" s="387"/>
      <c r="C1895" s="387"/>
      <c r="D1895" s="387"/>
      <c r="E1895" s="387"/>
      <c r="F1895" s="387"/>
      <c r="G1895" s="387"/>
      <c r="H1895" s="387"/>
      <c r="I1895" s="387"/>
      <c r="J1895" s="387"/>
      <c r="K1895" s="387"/>
      <c r="L1895" s="387"/>
      <c r="M1895" s="387"/>
    </row>
    <row r="1896" spans="1:13" ht="57">
      <c r="A1896" s="265"/>
      <c r="B1896" s="266" t="s">
        <v>162</v>
      </c>
      <c r="C1896" s="120"/>
      <c r="D1896" s="120"/>
      <c r="E1896" s="120"/>
      <c r="F1896" s="120"/>
      <c r="G1896" s="120"/>
      <c r="H1896" s="120"/>
      <c r="I1896" s="120"/>
      <c r="J1896" s="120"/>
      <c r="K1896" s="120"/>
      <c r="L1896" s="120"/>
      <c r="M1896" s="120"/>
    </row>
    <row r="1897" spans="1:13">
      <c r="A1897" s="121" t="s">
        <v>47</v>
      </c>
      <c r="B1897" s="123" t="s">
        <v>48</v>
      </c>
      <c r="C1897" s="123" t="s">
        <v>49</v>
      </c>
      <c r="D1897" s="123" t="s">
        <v>50</v>
      </c>
      <c r="E1897" s="123" t="s">
        <v>51</v>
      </c>
      <c r="F1897" s="124" t="s">
        <v>52</v>
      </c>
      <c r="G1897" s="123" t="s">
        <v>53</v>
      </c>
      <c r="H1897" s="125" t="s">
        <v>54</v>
      </c>
      <c r="I1897" s="123" t="s">
        <v>55</v>
      </c>
      <c r="J1897" s="125" t="s">
        <v>56</v>
      </c>
      <c r="K1897" s="123" t="s">
        <v>57</v>
      </c>
      <c r="L1897" s="123" t="s">
        <v>58</v>
      </c>
      <c r="M1897" s="126" t="s">
        <v>59</v>
      </c>
    </row>
    <row r="1898" spans="1:13">
      <c r="A1898" s="121">
        <v>1</v>
      </c>
      <c r="B1898" s="123" t="s">
        <v>163</v>
      </c>
      <c r="C1898" s="123" t="s">
        <v>164</v>
      </c>
      <c r="D1898" s="123">
        <v>1</v>
      </c>
      <c r="E1898" s="123">
        <v>313</v>
      </c>
      <c r="F1898" s="124">
        <v>0</v>
      </c>
      <c r="G1898" s="123">
        <f>SUM(E1898-(E1898*F1898))</f>
        <v>313</v>
      </c>
      <c r="H1898" s="125"/>
      <c r="I1898" s="123">
        <f>G1898*H1898</f>
        <v>0</v>
      </c>
      <c r="J1898" s="125">
        <v>0.14499999999999999</v>
      </c>
      <c r="K1898" s="123">
        <f>SUM(G1898+I1898)*J1898</f>
        <v>45.384999999999998</v>
      </c>
      <c r="L1898" s="123">
        <f>G1898+I1898+K1898</f>
        <v>358.38499999999999</v>
      </c>
      <c r="M1898" s="126">
        <f>(D1898*L1898)</f>
        <v>358.38499999999999</v>
      </c>
    </row>
    <row r="1899" spans="1:13">
      <c r="A1899" s="121"/>
      <c r="B1899" s="123" t="s">
        <v>67</v>
      </c>
      <c r="C1899" s="123"/>
      <c r="D1899" s="123"/>
      <c r="E1899" s="123"/>
      <c r="F1899" s="124"/>
      <c r="G1899" s="123"/>
      <c r="H1899" s="125"/>
      <c r="I1899" s="123"/>
      <c r="J1899" s="125"/>
      <c r="K1899" s="123"/>
      <c r="L1899" s="123"/>
      <c r="M1899" s="126">
        <f>SUM(M1898:M1898)</f>
        <v>358.38499999999999</v>
      </c>
    </row>
    <row r="1900" spans="1:13">
      <c r="A1900" s="121">
        <v>2</v>
      </c>
      <c r="B1900" s="123" t="s">
        <v>68</v>
      </c>
      <c r="C1900" s="123"/>
      <c r="D1900" s="123"/>
      <c r="E1900" s="123"/>
      <c r="F1900" s="124"/>
      <c r="G1900" s="123"/>
      <c r="H1900" s="125"/>
      <c r="I1900" s="123"/>
      <c r="J1900" s="135">
        <v>0.02</v>
      </c>
      <c r="K1900" s="123"/>
      <c r="L1900" s="123"/>
      <c r="M1900" s="126">
        <f>M1899*J1900</f>
        <v>7.1677</v>
      </c>
    </row>
    <row r="1901" spans="1:13">
      <c r="A1901" s="121"/>
      <c r="B1901" s="123"/>
      <c r="C1901" s="123"/>
      <c r="D1901" s="123"/>
      <c r="E1901" s="123"/>
      <c r="F1901" s="124"/>
      <c r="G1901" s="123"/>
      <c r="H1901" s="125"/>
      <c r="I1901" s="123"/>
      <c r="J1901" s="135"/>
      <c r="K1901" s="123"/>
      <c r="L1901" s="123"/>
      <c r="M1901" s="126">
        <f>SUM(M1899:M1900)</f>
        <v>365.55270000000002</v>
      </c>
    </row>
    <row r="1902" spans="1:13" ht="15">
      <c r="A1902" s="206"/>
      <c r="B1902" s="259" t="s">
        <v>165</v>
      </c>
      <c r="C1902" s="210"/>
      <c r="D1902" s="206"/>
      <c r="E1902" s="206"/>
      <c r="F1902" s="206"/>
      <c r="G1902" s="206"/>
      <c r="H1902" s="125"/>
      <c r="I1902" s="123"/>
      <c r="J1902" s="125"/>
      <c r="K1902" s="123"/>
      <c r="L1902" s="123"/>
      <c r="M1902" s="139"/>
    </row>
    <row r="1903" spans="1:13" ht="15">
      <c r="A1903" s="206"/>
      <c r="B1903" s="224"/>
      <c r="C1903" s="210"/>
      <c r="D1903" s="206"/>
      <c r="E1903" s="206"/>
      <c r="F1903" s="206"/>
      <c r="G1903" s="206"/>
      <c r="H1903" s="125"/>
      <c r="I1903" s="123"/>
      <c r="J1903" s="125"/>
      <c r="K1903" s="123"/>
      <c r="L1903" s="123"/>
      <c r="M1903" s="139"/>
    </row>
    <row r="1904" spans="1:13" ht="15">
      <c r="A1904" s="206">
        <v>3</v>
      </c>
      <c r="B1904" s="224" t="s">
        <v>166</v>
      </c>
      <c r="C1904" s="224" t="s">
        <v>167</v>
      </c>
      <c r="D1904" s="184">
        <v>0.5</v>
      </c>
      <c r="E1904" s="138">
        <v>579</v>
      </c>
      <c r="F1904" s="123"/>
      <c r="G1904" s="123"/>
      <c r="H1904" s="125"/>
      <c r="I1904" s="123"/>
      <c r="J1904" s="125"/>
      <c r="K1904" s="123"/>
      <c r="L1904" s="123"/>
      <c r="M1904" s="139">
        <f>E1904*D1904</f>
        <v>289.5</v>
      </c>
    </row>
    <row r="1905" spans="1:13" ht="15">
      <c r="A1905" s="206">
        <v>4</v>
      </c>
      <c r="B1905" s="224" t="s">
        <v>168</v>
      </c>
      <c r="C1905" s="224" t="s">
        <v>167</v>
      </c>
      <c r="D1905" s="184">
        <v>0.75</v>
      </c>
      <c r="E1905" s="138">
        <v>523</v>
      </c>
      <c r="F1905" s="123"/>
      <c r="G1905" s="123"/>
      <c r="H1905" s="125"/>
      <c r="I1905" s="123"/>
      <c r="J1905" s="125"/>
      <c r="K1905" s="123"/>
      <c r="L1905" s="123"/>
      <c r="M1905" s="139">
        <f>E1905*D1905</f>
        <v>392.25</v>
      </c>
    </row>
    <row r="1906" spans="1:13" ht="15">
      <c r="A1906" s="121"/>
      <c r="B1906" s="123"/>
      <c r="C1906" s="123"/>
      <c r="D1906" s="123"/>
      <c r="E1906" s="123"/>
      <c r="F1906" s="124"/>
      <c r="G1906" s="123"/>
      <c r="H1906" s="125"/>
      <c r="I1906" s="123"/>
      <c r="J1906" s="125"/>
      <c r="K1906" s="123"/>
      <c r="L1906" s="123"/>
      <c r="M1906" s="139"/>
    </row>
    <row r="1907" spans="1:13" ht="15">
      <c r="A1907" s="121">
        <v>5</v>
      </c>
      <c r="B1907" s="123" t="s">
        <v>169</v>
      </c>
      <c r="C1907" s="260" t="s">
        <v>170</v>
      </c>
      <c r="D1907" s="171">
        <v>2.7</v>
      </c>
      <c r="E1907" s="261">
        <v>200</v>
      </c>
      <c r="F1907" s="123"/>
      <c r="G1907" s="260"/>
      <c r="H1907" s="262"/>
      <c r="I1907" s="127"/>
      <c r="J1907" s="127"/>
      <c r="K1907" s="123"/>
      <c r="L1907" s="123"/>
      <c r="M1907" s="139">
        <f>E1907*D1907</f>
        <v>540</v>
      </c>
    </row>
    <row r="1908" spans="1:13" ht="15">
      <c r="A1908" s="258">
        <v>6</v>
      </c>
      <c r="B1908" s="123" t="s">
        <v>171</v>
      </c>
      <c r="C1908" s="260" t="s">
        <v>4</v>
      </c>
      <c r="D1908" s="171">
        <v>1</v>
      </c>
      <c r="E1908" s="261">
        <v>10</v>
      </c>
      <c r="F1908" s="123"/>
      <c r="G1908" s="260"/>
      <c r="H1908" s="262"/>
      <c r="I1908" s="127"/>
      <c r="J1908" s="127"/>
      <c r="K1908" s="127"/>
      <c r="L1908" s="123"/>
      <c r="M1908" s="139">
        <f>E1908*D1908</f>
        <v>10</v>
      </c>
    </row>
    <row r="1909" spans="1:13" ht="15">
      <c r="A1909" s="121"/>
      <c r="B1909" s="123"/>
      <c r="C1909" s="123"/>
      <c r="D1909" s="123"/>
      <c r="E1909" s="123"/>
      <c r="F1909" s="124"/>
      <c r="G1909" s="123"/>
      <c r="H1909" s="125"/>
      <c r="I1909" s="123"/>
      <c r="J1909" s="125"/>
      <c r="K1909" s="123"/>
      <c r="L1909" s="123"/>
      <c r="M1909" s="139"/>
    </row>
    <row r="1910" spans="1:13" ht="15">
      <c r="A1910" s="121"/>
      <c r="B1910" s="123"/>
      <c r="C1910" s="123"/>
      <c r="D1910" s="123"/>
      <c r="E1910" s="123"/>
      <c r="F1910" s="124"/>
      <c r="G1910" s="123"/>
      <c r="H1910" s="125"/>
      <c r="I1910" s="123"/>
      <c r="J1910" s="125"/>
      <c r="K1910" s="123"/>
      <c r="L1910" s="123"/>
      <c r="M1910" s="139">
        <f>SUM(M1901:M1908)</f>
        <v>1597.3027</v>
      </c>
    </row>
    <row r="1911" spans="1:13">
      <c r="A1911" s="121">
        <v>7</v>
      </c>
      <c r="B1911" s="123" t="s">
        <v>74</v>
      </c>
      <c r="C1911" s="123"/>
      <c r="D1911" s="123"/>
      <c r="E1911" s="123"/>
      <c r="F1911" s="124"/>
      <c r="G1911" s="123"/>
      <c r="H1911" s="125"/>
      <c r="I1911" s="123"/>
      <c r="J1911" s="135">
        <v>0.01</v>
      </c>
      <c r="K1911" s="123"/>
      <c r="L1911" s="123"/>
      <c r="M1911" s="126">
        <f>M1910*J1911</f>
        <v>15.973027</v>
      </c>
    </row>
    <row r="1912" spans="1:13">
      <c r="A1912" s="121"/>
      <c r="B1912" s="123"/>
      <c r="C1912" s="123"/>
      <c r="D1912" s="123"/>
      <c r="E1912" s="123"/>
      <c r="F1912" s="124"/>
      <c r="G1912" s="123"/>
      <c r="H1912" s="125"/>
      <c r="I1912" s="123"/>
      <c r="J1912" s="135"/>
      <c r="K1912" s="123"/>
      <c r="L1912" s="123"/>
      <c r="M1912" s="126">
        <f>M1911+M1910</f>
        <v>1613.275727</v>
      </c>
    </row>
    <row r="1913" spans="1:13">
      <c r="A1913" s="121">
        <v>8</v>
      </c>
      <c r="B1913" s="123" t="s">
        <v>75</v>
      </c>
      <c r="C1913" s="123"/>
      <c r="D1913" s="123"/>
      <c r="E1913" s="123"/>
      <c r="F1913" s="124"/>
      <c r="G1913" s="123"/>
      <c r="H1913" s="125"/>
      <c r="I1913" s="123"/>
      <c r="J1913" s="135">
        <v>0.15</v>
      </c>
      <c r="K1913" s="123"/>
      <c r="L1913" s="123"/>
      <c r="M1913" s="126">
        <f>M1912*J1913</f>
        <v>241.99135904999997</v>
      </c>
    </row>
    <row r="1914" spans="1:13">
      <c r="A1914" s="121"/>
      <c r="B1914" s="123"/>
      <c r="C1914" s="123"/>
      <c r="D1914" s="123"/>
      <c r="E1914" s="123"/>
      <c r="F1914" s="124"/>
      <c r="G1914" s="123"/>
      <c r="H1914" s="125"/>
      <c r="I1914" s="123"/>
      <c r="J1914" s="135"/>
      <c r="K1914" s="123"/>
      <c r="L1914" s="123"/>
      <c r="M1914" s="126">
        <f>ROUND(M1912+M1913,0)</f>
        <v>1855</v>
      </c>
    </row>
    <row r="1915" spans="1:13">
      <c r="A1915" s="121">
        <v>9</v>
      </c>
      <c r="B1915" s="123" t="s">
        <v>76</v>
      </c>
      <c r="C1915" s="123"/>
      <c r="D1915" s="123"/>
      <c r="E1915" s="126"/>
      <c r="F1915" s="134"/>
      <c r="G1915" s="126"/>
      <c r="H1915" s="134"/>
      <c r="I1915" s="126"/>
      <c r="J1915" s="135">
        <v>0.01</v>
      </c>
      <c r="K1915" s="126"/>
      <c r="L1915" s="126"/>
      <c r="M1915" s="126">
        <f>M1914*J1915</f>
        <v>18.55</v>
      </c>
    </row>
    <row r="1916" spans="1:13">
      <c r="A1916" s="121"/>
      <c r="B1916" s="123"/>
      <c r="C1916" s="123"/>
      <c r="D1916" s="123"/>
      <c r="E1916" s="126"/>
      <c r="F1916" s="134"/>
      <c r="G1916" s="126"/>
      <c r="H1916" s="134"/>
      <c r="I1916" s="126"/>
      <c r="J1916" s="135"/>
      <c r="K1916" s="126"/>
      <c r="L1916" s="126"/>
      <c r="M1916" s="126">
        <f>SUM(M1914:M1915)</f>
        <v>1873.55</v>
      </c>
    </row>
    <row r="1917" spans="1:13">
      <c r="A1917" s="121">
        <v>10</v>
      </c>
      <c r="B1917" s="123" t="s">
        <v>387</v>
      </c>
      <c r="C1917" s="123"/>
      <c r="D1917" s="123"/>
      <c r="E1917" s="123"/>
      <c r="F1917" s="124"/>
      <c r="G1917" s="123"/>
      <c r="H1917" s="125"/>
      <c r="I1917" s="123"/>
      <c r="J1917" s="136">
        <v>0.06</v>
      </c>
      <c r="K1917" s="123"/>
      <c r="L1917" s="123"/>
      <c r="M1917" s="126">
        <f>M1914*J1917</f>
        <v>111.3</v>
      </c>
    </row>
    <row r="1918" spans="1:13">
      <c r="A1918" s="121"/>
      <c r="B1918" s="123"/>
      <c r="C1918" s="123"/>
      <c r="D1918" s="123"/>
      <c r="E1918" s="123"/>
      <c r="F1918" s="124"/>
      <c r="G1918" s="123"/>
      <c r="H1918" s="125"/>
      <c r="I1918" s="123"/>
      <c r="J1918" s="135"/>
      <c r="K1918" s="123"/>
      <c r="L1918" s="123"/>
      <c r="M1918" s="126">
        <f>ROUND(M1917+M1916,0)</f>
        <v>1985</v>
      </c>
    </row>
  </sheetData>
  <mergeCells count="64">
    <mergeCell ref="B1708:C1708"/>
    <mergeCell ref="B1732:I1732"/>
    <mergeCell ref="A1782:M1782"/>
    <mergeCell ref="A1807:M1807"/>
    <mergeCell ref="A1202:B1202"/>
    <mergeCell ref="A1203:M1203"/>
    <mergeCell ref="A1228:M1228"/>
    <mergeCell ref="A1253:M1253"/>
    <mergeCell ref="A1279:M1279"/>
    <mergeCell ref="A1305:M1305"/>
    <mergeCell ref="A1331:M1331"/>
    <mergeCell ref="A1357:M1357"/>
    <mergeCell ref="A1501:M1501"/>
    <mergeCell ref="A1587:M1587"/>
    <mergeCell ref="B1685:I1685"/>
    <mergeCell ref="A957:M957"/>
    <mergeCell ref="A985:M985"/>
    <mergeCell ref="A1014:M1014"/>
    <mergeCell ref="A1041:M1041"/>
    <mergeCell ref="A1067:M1067"/>
    <mergeCell ref="A312:M312"/>
    <mergeCell ref="A344:M344"/>
    <mergeCell ref="A380:M380"/>
    <mergeCell ref="A412:M412"/>
    <mergeCell ref="A438:M438"/>
    <mergeCell ref="A346:M346"/>
    <mergeCell ref="A721:M721"/>
    <mergeCell ref="A756:M756"/>
    <mergeCell ref="A841:M841"/>
    <mergeCell ref="A464:M464"/>
    <mergeCell ref="A553:M553"/>
    <mergeCell ref="A580:M580"/>
    <mergeCell ref="A495:M495"/>
    <mergeCell ref="A612:M612"/>
    <mergeCell ref="A652:M652"/>
    <mergeCell ref="A685:B685"/>
    <mergeCell ref="B787:M787"/>
    <mergeCell ref="A524:M524"/>
    <mergeCell ref="A686:M686"/>
    <mergeCell ref="A812:M812"/>
    <mergeCell ref="A199:M199"/>
    <mergeCell ref="A232:M232"/>
    <mergeCell ref="A272:M272"/>
    <mergeCell ref="A2:M2"/>
    <mergeCell ref="A3:B3"/>
    <mergeCell ref="A45:M45"/>
    <mergeCell ref="A84:M84"/>
    <mergeCell ref="A122:M122"/>
    <mergeCell ref="A1895:M1895"/>
    <mergeCell ref="A1757:M1757"/>
    <mergeCell ref="A1832:M1832"/>
    <mergeCell ref="A1865:M1865"/>
    <mergeCell ref="A881:M881"/>
    <mergeCell ref="A918:M918"/>
    <mergeCell ref="A1092:B1092"/>
    <mergeCell ref="A1093:M1093"/>
    <mergeCell ref="A1125:M1125"/>
    <mergeCell ref="A1151:M1151"/>
    <mergeCell ref="A1176:M1176"/>
    <mergeCell ref="A1441:M1441"/>
    <mergeCell ref="A1561:M1561"/>
    <mergeCell ref="B1614:C1614"/>
    <mergeCell ref="B1638:I1638"/>
    <mergeCell ref="B1661:C166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111"/>
  <sheetViews>
    <sheetView workbookViewId="0">
      <selection sqref="A1:D1"/>
    </sheetView>
  </sheetViews>
  <sheetFormatPr defaultRowHeight="15"/>
  <cols>
    <col min="1" max="1" width="5.85546875" bestFit="1" customWidth="1"/>
    <col min="2" max="2" width="59.42578125" bestFit="1" customWidth="1"/>
    <col min="3" max="3" width="5.42578125" bestFit="1" customWidth="1"/>
    <col min="4" max="4" width="8.7109375" bestFit="1" customWidth="1"/>
    <col min="6" max="6" width="49.7109375" customWidth="1"/>
    <col min="7" max="7" width="44" customWidth="1"/>
  </cols>
  <sheetData>
    <row r="1" spans="1:6">
      <c r="A1" s="400" t="s">
        <v>281</v>
      </c>
      <c r="B1" s="400"/>
      <c r="C1" s="400"/>
      <c r="D1" s="400"/>
    </row>
    <row r="2" spans="1:6">
      <c r="A2" s="77"/>
      <c r="B2" s="77"/>
      <c r="C2" s="77"/>
      <c r="D2" s="78"/>
    </row>
    <row r="3" spans="1:6" ht="45">
      <c r="A3" s="79" t="s">
        <v>153</v>
      </c>
      <c r="B3" s="79" t="s">
        <v>48</v>
      </c>
      <c r="C3" s="79" t="s">
        <v>49</v>
      </c>
      <c r="D3" s="108" t="s">
        <v>282</v>
      </c>
      <c r="F3" s="114"/>
    </row>
    <row r="4" spans="1:6">
      <c r="A4" s="80"/>
      <c r="B4" s="80"/>
      <c r="C4" s="80"/>
      <c r="D4" s="80"/>
      <c r="F4" s="114"/>
    </row>
    <row r="5" spans="1:6">
      <c r="A5" s="81" t="s">
        <v>283</v>
      </c>
      <c r="B5" s="76" t="s">
        <v>284</v>
      </c>
      <c r="C5" s="82"/>
      <c r="D5" s="83"/>
      <c r="F5" s="114"/>
    </row>
    <row r="6" spans="1:6">
      <c r="A6" s="84">
        <v>1</v>
      </c>
      <c r="B6" s="85" t="s">
        <v>346</v>
      </c>
      <c r="C6" s="77" t="s">
        <v>3</v>
      </c>
      <c r="D6" s="86">
        <f>1330/90</f>
        <v>14.777777777777779</v>
      </c>
      <c r="F6" s="114"/>
    </row>
    <row r="7" spans="1:6">
      <c r="A7" s="84">
        <v>2</v>
      </c>
      <c r="B7" s="87" t="s">
        <v>347</v>
      </c>
      <c r="C7" s="77" t="s">
        <v>3</v>
      </c>
      <c r="D7" s="86">
        <f>2120/90</f>
        <v>23.555555555555557</v>
      </c>
      <c r="F7" s="114"/>
    </row>
    <row r="8" spans="1:6">
      <c r="A8" s="84">
        <v>3</v>
      </c>
      <c r="B8" s="88" t="s">
        <v>348</v>
      </c>
      <c r="C8" s="77" t="s">
        <v>3</v>
      </c>
      <c r="D8" s="86">
        <f>3080/90</f>
        <v>34.222222222222221</v>
      </c>
      <c r="F8" s="114"/>
    </row>
    <row r="9" spans="1:6">
      <c r="A9" s="84">
        <v>4</v>
      </c>
      <c r="B9" s="89" t="s">
        <v>349</v>
      </c>
      <c r="C9" s="77" t="s">
        <v>3</v>
      </c>
      <c r="D9" s="86">
        <f>4755/90</f>
        <v>52.833333333333336</v>
      </c>
      <c r="F9" s="114"/>
    </row>
    <row r="10" spans="1:6">
      <c r="A10" s="84">
        <v>5</v>
      </c>
      <c r="B10" s="89" t="s">
        <v>351</v>
      </c>
      <c r="C10" s="77" t="s">
        <v>3</v>
      </c>
      <c r="D10" s="86">
        <v>76.400000000000006</v>
      </c>
      <c r="F10" s="114"/>
    </row>
    <row r="11" spans="1:6">
      <c r="A11" s="84">
        <v>6</v>
      </c>
      <c r="B11" s="89" t="s">
        <v>350</v>
      </c>
      <c r="C11" s="77" t="s">
        <v>3</v>
      </c>
      <c r="D11" s="90">
        <f>3900/90</f>
        <v>43.333333333333336</v>
      </c>
      <c r="F11" s="114"/>
    </row>
    <row r="12" spans="1:6">
      <c r="A12" s="84">
        <v>7</v>
      </c>
      <c r="B12" s="89" t="s">
        <v>285</v>
      </c>
      <c r="C12" s="77" t="s">
        <v>3</v>
      </c>
      <c r="D12" s="90">
        <f>835/90</f>
        <v>9.2777777777777786</v>
      </c>
      <c r="F12" s="114"/>
    </row>
    <row r="13" spans="1:6">
      <c r="A13" s="84"/>
      <c r="B13" s="89"/>
      <c r="C13" s="77"/>
      <c r="D13" s="90"/>
      <c r="F13" s="114"/>
    </row>
    <row r="14" spans="1:6">
      <c r="A14" s="84"/>
      <c r="B14" s="91"/>
      <c r="C14" s="77"/>
      <c r="D14" s="86"/>
      <c r="F14" s="114"/>
    </row>
    <row r="15" spans="1:6">
      <c r="A15" s="81" t="s">
        <v>286</v>
      </c>
      <c r="B15" s="76" t="s">
        <v>287</v>
      </c>
      <c r="C15" s="82"/>
      <c r="D15" s="86"/>
      <c r="F15" s="114"/>
    </row>
    <row r="16" spans="1:6">
      <c r="A16" s="84">
        <v>1</v>
      </c>
      <c r="B16" s="92" t="s">
        <v>288</v>
      </c>
      <c r="C16" s="77" t="s">
        <v>3</v>
      </c>
      <c r="D16" s="86">
        <v>31.53</v>
      </c>
      <c r="F16" s="114"/>
    </row>
    <row r="17" spans="1:6">
      <c r="A17" s="84">
        <v>2</v>
      </c>
      <c r="B17" s="92" t="s">
        <v>289</v>
      </c>
      <c r="C17" s="77" t="s">
        <v>4</v>
      </c>
      <c r="D17" s="86">
        <v>26.47</v>
      </c>
      <c r="F17" s="114"/>
    </row>
    <row r="18" spans="1:6">
      <c r="A18" s="84">
        <v>3</v>
      </c>
      <c r="B18" s="93" t="s">
        <v>290</v>
      </c>
      <c r="C18" s="77" t="s">
        <v>4</v>
      </c>
      <c r="D18" s="86">
        <v>8.85</v>
      </c>
      <c r="F18" s="114"/>
    </row>
    <row r="19" spans="1:6">
      <c r="A19" s="84">
        <v>4</v>
      </c>
      <c r="B19" s="92" t="s">
        <v>291</v>
      </c>
      <c r="C19" s="77" t="s">
        <v>3</v>
      </c>
      <c r="D19" s="86">
        <v>50.14</v>
      </c>
      <c r="F19" s="114"/>
    </row>
    <row r="20" spans="1:6">
      <c r="A20" s="84">
        <v>5</v>
      </c>
      <c r="B20" s="92" t="s">
        <v>292</v>
      </c>
      <c r="C20" s="77" t="s">
        <v>4</v>
      </c>
      <c r="D20" s="86">
        <v>40.409999999999997</v>
      </c>
      <c r="F20" s="114"/>
    </row>
    <row r="21" spans="1:6">
      <c r="A21" s="84">
        <v>6</v>
      </c>
      <c r="B21" s="93" t="s">
        <v>293</v>
      </c>
      <c r="C21" s="77" t="s">
        <v>4</v>
      </c>
      <c r="D21" s="86">
        <v>19.38</v>
      </c>
      <c r="F21" s="114"/>
    </row>
    <row r="22" spans="1:6">
      <c r="A22" s="84">
        <v>7</v>
      </c>
      <c r="B22" s="92" t="s">
        <v>294</v>
      </c>
      <c r="C22" s="77" t="s">
        <v>3</v>
      </c>
      <c r="D22" s="86">
        <v>66.88</v>
      </c>
      <c r="F22" s="114"/>
    </row>
    <row r="23" spans="1:6">
      <c r="A23" s="84">
        <v>8</v>
      </c>
      <c r="B23" s="92" t="s">
        <v>295</v>
      </c>
      <c r="C23" s="77" t="s">
        <v>4</v>
      </c>
      <c r="D23" s="86">
        <v>44.34</v>
      </c>
      <c r="F23" s="114"/>
    </row>
    <row r="24" spans="1:6">
      <c r="A24" s="84">
        <v>9</v>
      </c>
      <c r="B24" s="93" t="s">
        <v>296</v>
      </c>
      <c r="C24" s="77" t="s">
        <v>4</v>
      </c>
      <c r="D24" s="86">
        <v>28.75</v>
      </c>
      <c r="F24" s="114"/>
    </row>
    <row r="25" spans="1:6">
      <c r="A25" s="84"/>
      <c r="B25" s="94"/>
      <c r="C25" s="77"/>
      <c r="D25" s="86"/>
      <c r="F25" s="114"/>
    </row>
    <row r="26" spans="1:6">
      <c r="A26" s="81" t="s">
        <v>297</v>
      </c>
      <c r="B26" s="76" t="s">
        <v>298</v>
      </c>
      <c r="C26" s="82"/>
      <c r="D26" s="86"/>
      <c r="F26" s="114"/>
    </row>
    <row r="27" spans="1:6">
      <c r="A27" s="84">
        <v>1</v>
      </c>
      <c r="B27" s="95" t="s">
        <v>299</v>
      </c>
      <c r="C27" s="77" t="s">
        <v>4</v>
      </c>
      <c r="D27" s="86">
        <v>90</v>
      </c>
      <c r="F27" s="114"/>
    </row>
    <row r="28" spans="1:6">
      <c r="A28" s="84">
        <v>2</v>
      </c>
      <c r="B28" s="95" t="s">
        <v>85</v>
      </c>
      <c r="C28" s="77" t="s">
        <v>4</v>
      </c>
      <c r="D28" s="86">
        <v>90</v>
      </c>
      <c r="F28" s="114"/>
    </row>
    <row r="29" spans="1:6">
      <c r="A29" s="84">
        <v>3</v>
      </c>
      <c r="B29" s="95" t="s">
        <v>300</v>
      </c>
      <c r="C29" s="77" t="s">
        <v>4</v>
      </c>
      <c r="D29" s="86">
        <v>118</v>
      </c>
      <c r="F29" s="114"/>
    </row>
    <row r="30" spans="1:6">
      <c r="A30" s="84">
        <v>4</v>
      </c>
      <c r="B30" s="95" t="s">
        <v>301</v>
      </c>
      <c r="C30" s="77" t="s">
        <v>4</v>
      </c>
      <c r="D30" s="86">
        <v>186</v>
      </c>
      <c r="F30" s="114"/>
    </row>
    <row r="31" spans="1:6">
      <c r="A31" s="84">
        <v>5</v>
      </c>
      <c r="B31" s="95" t="s">
        <v>64</v>
      </c>
      <c r="C31" s="77" t="s">
        <v>4</v>
      </c>
      <c r="D31" s="86">
        <v>216</v>
      </c>
      <c r="F31" s="114"/>
    </row>
    <row r="32" spans="1:6">
      <c r="A32" s="84">
        <v>6</v>
      </c>
      <c r="B32" s="95" t="s">
        <v>302</v>
      </c>
      <c r="C32" s="77" t="s">
        <v>4</v>
      </c>
      <c r="D32" s="86">
        <v>324</v>
      </c>
      <c r="F32" s="114"/>
    </row>
    <row r="33" spans="1:6">
      <c r="A33" s="84"/>
      <c r="B33" s="95"/>
      <c r="C33" s="77"/>
      <c r="D33" s="86"/>
      <c r="F33" s="114"/>
    </row>
    <row r="34" spans="1:6">
      <c r="A34" s="81" t="s">
        <v>303</v>
      </c>
      <c r="B34" s="76" t="s">
        <v>304</v>
      </c>
      <c r="C34" s="82"/>
      <c r="D34" s="86"/>
      <c r="F34" s="114"/>
    </row>
    <row r="35" spans="1:6">
      <c r="A35" s="84">
        <v>1</v>
      </c>
      <c r="B35" s="95" t="s">
        <v>82</v>
      </c>
      <c r="C35" s="77" t="s">
        <v>4</v>
      </c>
      <c r="D35" s="86">
        <v>142</v>
      </c>
      <c r="F35" s="114"/>
    </row>
    <row r="36" spans="1:6" s="75" customFormat="1">
      <c r="A36" s="84">
        <v>2</v>
      </c>
      <c r="B36" s="95" t="s">
        <v>308</v>
      </c>
      <c r="C36" s="77" t="s">
        <v>4</v>
      </c>
      <c r="D36" s="86">
        <v>150</v>
      </c>
      <c r="F36" s="114"/>
    </row>
    <row r="37" spans="1:6">
      <c r="A37" s="84">
        <v>3</v>
      </c>
      <c r="B37" s="95" t="s">
        <v>86</v>
      </c>
      <c r="C37" s="77" t="s">
        <v>4</v>
      </c>
      <c r="D37" s="86">
        <v>164</v>
      </c>
      <c r="F37" s="114"/>
    </row>
    <row r="38" spans="1:6">
      <c r="A38" s="84">
        <v>4</v>
      </c>
      <c r="B38" s="95" t="s">
        <v>305</v>
      </c>
      <c r="C38" s="77" t="s">
        <v>4</v>
      </c>
      <c r="D38" s="86">
        <v>14</v>
      </c>
      <c r="F38" s="114"/>
    </row>
    <row r="39" spans="1:6">
      <c r="A39" s="84">
        <v>5</v>
      </c>
      <c r="B39" s="95" t="s">
        <v>306</v>
      </c>
      <c r="C39" s="77" t="s">
        <v>4</v>
      </c>
      <c r="D39" s="86">
        <v>322</v>
      </c>
      <c r="F39" s="114"/>
    </row>
    <row r="40" spans="1:6">
      <c r="A40" s="84">
        <v>6</v>
      </c>
      <c r="B40" s="95" t="s">
        <v>65</v>
      </c>
      <c r="C40" s="77" t="s">
        <v>4</v>
      </c>
      <c r="D40" s="86">
        <v>344</v>
      </c>
      <c r="F40" s="114"/>
    </row>
    <row r="41" spans="1:6">
      <c r="A41" s="84">
        <v>7</v>
      </c>
      <c r="B41" s="95" t="s">
        <v>307</v>
      </c>
      <c r="C41" s="77" t="s">
        <v>4</v>
      </c>
      <c r="D41" s="86">
        <v>428</v>
      </c>
      <c r="F41" s="114"/>
    </row>
    <row r="42" spans="1:6">
      <c r="A42" s="84"/>
      <c r="F42" s="114"/>
    </row>
    <row r="43" spans="1:6">
      <c r="A43" s="84"/>
      <c r="B43" s="95"/>
      <c r="C43" s="77"/>
      <c r="D43" s="86"/>
      <c r="F43" s="114"/>
    </row>
    <row r="44" spans="1:6">
      <c r="A44" s="81" t="s">
        <v>309</v>
      </c>
      <c r="B44" s="76" t="s">
        <v>310</v>
      </c>
      <c r="C44" s="96"/>
      <c r="D44" s="86"/>
      <c r="F44" s="114"/>
    </row>
    <row r="45" spans="1:6">
      <c r="A45" s="84">
        <v>1</v>
      </c>
      <c r="B45" s="95" t="s">
        <v>311</v>
      </c>
      <c r="C45" s="77" t="s">
        <v>4</v>
      </c>
      <c r="D45" s="86">
        <v>140</v>
      </c>
      <c r="F45" s="114"/>
    </row>
    <row r="46" spans="1:6">
      <c r="A46" s="84">
        <v>2</v>
      </c>
      <c r="B46" s="95" t="s">
        <v>312</v>
      </c>
      <c r="C46" s="77" t="s">
        <v>4</v>
      </c>
      <c r="D46" s="86">
        <v>186</v>
      </c>
      <c r="F46" s="114"/>
    </row>
    <row r="47" spans="1:6">
      <c r="A47" s="84">
        <v>3</v>
      </c>
      <c r="B47" s="95" t="s">
        <v>313</v>
      </c>
      <c r="C47" s="77" t="s">
        <v>4</v>
      </c>
      <c r="D47" s="86">
        <v>244</v>
      </c>
      <c r="F47" s="114"/>
    </row>
    <row r="48" spans="1:6">
      <c r="A48" s="84">
        <v>4</v>
      </c>
      <c r="B48" s="95" t="s">
        <v>314</v>
      </c>
      <c r="C48" s="77" t="s">
        <v>4</v>
      </c>
      <c r="D48" s="86">
        <v>260</v>
      </c>
      <c r="F48" s="114"/>
    </row>
    <row r="49" spans="1:6">
      <c r="A49" s="84">
        <v>5</v>
      </c>
      <c r="B49" s="95" t="s">
        <v>315</v>
      </c>
      <c r="C49" s="77" t="s">
        <v>4</v>
      </c>
      <c r="D49" s="86">
        <v>358</v>
      </c>
      <c r="F49" s="114"/>
    </row>
    <row r="50" spans="1:6">
      <c r="A50" s="84">
        <v>6</v>
      </c>
      <c r="B50" s="95" t="s">
        <v>316</v>
      </c>
      <c r="C50" s="77" t="s">
        <v>4</v>
      </c>
      <c r="D50" s="86">
        <v>798</v>
      </c>
      <c r="F50" s="114"/>
    </row>
    <row r="51" spans="1:6">
      <c r="A51" s="84">
        <v>7</v>
      </c>
      <c r="B51" s="94" t="s">
        <v>317</v>
      </c>
      <c r="C51" s="77" t="s">
        <v>4</v>
      </c>
      <c r="D51" s="90">
        <v>178</v>
      </c>
      <c r="F51" s="114"/>
    </row>
    <row r="52" spans="1:6">
      <c r="A52" s="84">
        <v>8</v>
      </c>
      <c r="B52" s="95" t="s">
        <v>318</v>
      </c>
      <c r="C52" s="77" t="s">
        <v>4</v>
      </c>
      <c r="D52" s="90">
        <v>204</v>
      </c>
      <c r="F52" s="114"/>
    </row>
    <row r="53" spans="1:6">
      <c r="A53" s="84">
        <v>9</v>
      </c>
      <c r="B53" s="94" t="s">
        <v>319</v>
      </c>
      <c r="C53" s="77" t="s">
        <v>4</v>
      </c>
      <c r="D53" s="90">
        <v>966</v>
      </c>
      <c r="F53" s="114"/>
    </row>
    <row r="54" spans="1:6">
      <c r="A54" s="84"/>
      <c r="B54" s="94"/>
      <c r="C54" s="77"/>
      <c r="D54" s="94"/>
      <c r="F54" s="114"/>
    </row>
    <row r="55" spans="1:6">
      <c r="A55" s="81" t="s">
        <v>320</v>
      </c>
      <c r="B55" s="76" t="s">
        <v>321</v>
      </c>
      <c r="C55" s="96"/>
      <c r="D55" s="97"/>
      <c r="F55" s="7"/>
    </row>
    <row r="56" spans="1:6">
      <c r="A56" s="84">
        <v>1</v>
      </c>
      <c r="B56" s="94" t="s">
        <v>322</v>
      </c>
      <c r="C56" s="77" t="s">
        <v>4</v>
      </c>
      <c r="D56" s="90">
        <v>5526</v>
      </c>
      <c r="F56" s="7"/>
    </row>
    <row r="57" spans="1:6">
      <c r="A57" s="84">
        <v>2</v>
      </c>
      <c r="B57" s="94" t="s">
        <v>323</v>
      </c>
      <c r="C57" s="77" t="s">
        <v>4</v>
      </c>
      <c r="D57" s="98">
        <v>10482</v>
      </c>
      <c r="F57" s="7"/>
    </row>
    <row r="58" spans="1:6">
      <c r="A58" s="84">
        <v>3</v>
      </c>
      <c r="B58" s="94" t="s">
        <v>352</v>
      </c>
      <c r="C58" s="77" t="s">
        <v>4</v>
      </c>
      <c r="D58" s="98">
        <v>11932</v>
      </c>
      <c r="F58" s="7"/>
    </row>
    <row r="59" spans="1:6" s="75" customFormat="1">
      <c r="A59" s="84">
        <v>4</v>
      </c>
      <c r="B59" s="94" t="s">
        <v>353</v>
      </c>
      <c r="C59" s="77" t="s">
        <v>4</v>
      </c>
      <c r="D59" s="98">
        <v>10364</v>
      </c>
      <c r="F59" s="7"/>
    </row>
    <row r="60" spans="1:6">
      <c r="A60" s="84">
        <v>5</v>
      </c>
      <c r="B60" s="94" t="s">
        <v>128</v>
      </c>
      <c r="C60" s="77" t="s">
        <v>4</v>
      </c>
      <c r="D60" s="98">
        <v>5758</v>
      </c>
      <c r="F60" s="115"/>
    </row>
    <row r="61" spans="1:6">
      <c r="A61" s="84">
        <v>6</v>
      </c>
      <c r="B61" s="94" t="s">
        <v>324</v>
      </c>
      <c r="C61" s="77" t="s">
        <v>4</v>
      </c>
      <c r="D61" s="90">
        <v>2774</v>
      </c>
      <c r="F61" s="115"/>
    </row>
    <row r="62" spans="1:6" s="75" customFormat="1">
      <c r="A62" s="84">
        <v>7</v>
      </c>
      <c r="B62" s="94" t="s">
        <v>329</v>
      </c>
      <c r="C62" s="77" t="s">
        <v>4</v>
      </c>
      <c r="D62" s="90">
        <v>2774</v>
      </c>
      <c r="F62" s="115"/>
    </row>
    <row r="63" spans="1:6">
      <c r="A63" s="84">
        <v>8</v>
      </c>
      <c r="B63" s="94" t="s">
        <v>325</v>
      </c>
      <c r="C63" s="77" t="s">
        <v>4</v>
      </c>
      <c r="D63" s="90">
        <v>1924</v>
      </c>
      <c r="F63" s="115"/>
    </row>
    <row r="64" spans="1:6">
      <c r="A64" s="84">
        <v>9</v>
      </c>
      <c r="B64" s="94" t="s">
        <v>326</v>
      </c>
      <c r="C64" s="77" t="s">
        <v>4</v>
      </c>
      <c r="D64" s="90">
        <v>1422</v>
      </c>
      <c r="F64" s="115"/>
    </row>
    <row r="65" spans="1:6" s="75" customFormat="1">
      <c r="A65" s="84">
        <v>10</v>
      </c>
      <c r="B65" s="94" t="s">
        <v>354</v>
      </c>
      <c r="C65" s="77" t="s">
        <v>4</v>
      </c>
      <c r="D65" s="90">
        <v>872</v>
      </c>
      <c r="F65" s="115"/>
    </row>
    <row r="66" spans="1:6">
      <c r="A66" s="84">
        <v>11</v>
      </c>
      <c r="B66" s="94" t="s">
        <v>129</v>
      </c>
      <c r="C66" s="77" t="s">
        <v>4</v>
      </c>
      <c r="D66" s="90">
        <v>294</v>
      </c>
      <c r="F66" s="112"/>
    </row>
    <row r="67" spans="1:6">
      <c r="A67" s="84">
        <v>12</v>
      </c>
      <c r="B67" s="95" t="s">
        <v>327</v>
      </c>
      <c r="C67" s="77" t="s">
        <v>4</v>
      </c>
      <c r="D67" s="90">
        <v>5580</v>
      </c>
      <c r="F67" s="112"/>
    </row>
    <row r="68" spans="1:6">
      <c r="A68" s="84">
        <v>13</v>
      </c>
      <c r="B68" s="94" t="s">
        <v>328</v>
      </c>
      <c r="C68" s="77" t="s">
        <v>4</v>
      </c>
      <c r="D68" s="90">
        <v>2012</v>
      </c>
      <c r="F68" s="112"/>
    </row>
    <row r="69" spans="1:6" s="75" customFormat="1">
      <c r="A69" s="84">
        <v>14</v>
      </c>
      <c r="B69" s="94" t="s">
        <v>355</v>
      </c>
      <c r="C69" s="77" t="s">
        <v>4</v>
      </c>
      <c r="D69" s="90">
        <v>2066</v>
      </c>
      <c r="F69" s="112"/>
    </row>
    <row r="70" spans="1:6" s="75" customFormat="1">
      <c r="A70" s="84">
        <v>15</v>
      </c>
      <c r="B70" s="94" t="s">
        <v>356</v>
      </c>
      <c r="C70" s="77" t="s">
        <v>4</v>
      </c>
      <c r="D70" s="90">
        <v>3866</v>
      </c>
      <c r="F70" s="112"/>
    </row>
    <row r="71" spans="1:6" s="75" customFormat="1">
      <c r="A71" s="113"/>
      <c r="B71" s="109"/>
      <c r="C71" s="110"/>
      <c r="D71" s="111"/>
      <c r="F71" s="112"/>
    </row>
    <row r="72" spans="1:6">
      <c r="A72" s="84"/>
      <c r="F72" s="114"/>
    </row>
    <row r="73" spans="1:6">
      <c r="A73" s="84"/>
      <c r="B73" s="94"/>
      <c r="C73" s="77"/>
      <c r="D73" s="90"/>
      <c r="F73" s="7"/>
    </row>
    <row r="74" spans="1:6">
      <c r="A74" s="81" t="s">
        <v>330</v>
      </c>
      <c r="B74" s="76" t="s">
        <v>331</v>
      </c>
      <c r="C74" s="96"/>
      <c r="D74" s="90"/>
      <c r="F74" s="7"/>
    </row>
    <row r="75" spans="1:6" ht="42.75">
      <c r="A75" s="84">
        <v>1</v>
      </c>
      <c r="B75" s="2" t="s">
        <v>42</v>
      </c>
      <c r="C75" s="77" t="s">
        <v>4</v>
      </c>
      <c r="D75" s="90">
        <v>6190</v>
      </c>
      <c r="F75" s="7"/>
    </row>
    <row r="76" spans="1:6" ht="28.5">
      <c r="A76" s="84">
        <v>2</v>
      </c>
      <c r="B76" s="2" t="s">
        <v>43</v>
      </c>
      <c r="C76" s="77" t="s">
        <v>4</v>
      </c>
      <c r="D76" s="90">
        <v>2250</v>
      </c>
      <c r="F76" s="7"/>
    </row>
    <row r="77" spans="1:6" ht="28.5">
      <c r="A77" s="84">
        <v>3</v>
      </c>
      <c r="B77" s="2" t="s">
        <v>220</v>
      </c>
      <c r="C77" s="77" t="s">
        <v>4</v>
      </c>
      <c r="D77" s="90">
        <v>27550</v>
      </c>
      <c r="F77" s="7"/>
    </row>
    <row r="78" spans="1:6">
      <c r="A78" s="77"/>
      <c r="B78" s="100"/>
      <c r="C78" s="77"/>
      <c r="D78" s="90"/>
      <c r="F78" s="7"/>
    </row>
    <row r="79" spans="1:6">
      <c r="A79" s="81" t="s">
        <v>332</v>
      </c>
      <c r="B79" s="76" t="s">
        <v>333</v>
      </c>
      <c r="C79" s="77"/>
      <c r="D79" s="90"/>
      <c r="F79" s="114"/>
    </row>
    <row r="80" spans="1:6">
      <c r="A80" s="84">
        <v>1</v>
      </c>
      <c r="B80" s="87" t="s">
        <v>120</v>
      </c>
      <c r="C80" s="77" t="s">
        <v>4</v>
      </c>
      <c r="D80" s="90">
        <v>2275</v>
      </c>
      <c r="F80" s="114"/>
    </row>
    <row r="81" spans="1:6">
      <c r="A81" s="84">
        <v>2</v>
      </c>
      <c r="B81" s="101" t="s">
        <v>334</v>
      </c>
      <c r="C81" s="77" t="s">
        <v>4</v>
      </c>
      <c r="D81" s="90">
        <v>3615</v>
      </c>
      <c r="F81" s="114"/>
    </row>
    <row r="82" spans="1:6">
      <c r="A82" s="84"/>
      <c r="C82" s="77"/>
      <c r="D82" s="90"/>
      <c r="F82" s="114"/>
    </row>
    <row r="83" spans="1:6">
      <c r="A83" s="81" t="s">
        <v>335</v>
      </c>
      <c r="B83" s="76" t="s">
        <v>336</v>
      </c>
      <c r="C83" s="96"/>
      <c r="D83" s="90"/>
      <c r="F83" s="114"/>
    </row>
    <row r="84" spans="1:6" s="75" customFormat="1">
      <c r="A84" s="81"/>
      <c r="B84" s="2" t="s">
        <v>216</v>
      </c>
      <c r="C84" s="77" t="s">
        <v>3</v>
      </c>
      <c r="D84" s="90">
        <v>142.69999999999999</v>
      </c>
      <c r="F84" s="114"/>
    </row>
    <row r="85" spans="1:6" s="75" customFormat="1">
      <c r="A85" s="81"/>
      <c r="B85" s="2" t="s">
        <v>217</v>
      </c>
      <c r="C85" s="77" t="s">
        <v>3</v>
      </c>
      <c r="D85" s="90">
        <v>83.1</v>
      </c>
      <c r="F85" s="114"/>
    </row>
    <row r="86" spans="1:6" s="75" customFormat="1">
      <c r="A86" s="81"/>
      <c r="B86" s="6" t="s">
        <v>357</v>
      </c>
      <c r="C86" s="77" t="s">
        <v>3</v>
      </c>
      <c r="D86" s="90">
        <v>116.8</v>
      </c>
      <c r="F86" s="114"/>
    </row>
    <row r="87" spans="1:6" s="75" customFormat="1">
      <c r="A87" s="81"/>
      <c r="B87" s="2" t="s">
        <v>358</v>
      </c>
      <c r="C87" s="77" t="s">
        <v>3</v>
      </c>
      <c r="D87" s="90">
        <v>142.1</v>
      </c>
      <c r="F87" s="114"/>
    </row>
    <row r="88" spans="1:6" s="75" customFormat="1">
      <c r="A88" s="81"/>
      <c r="B88" s="2" t="s">
        <v>359</v>
      </c>
      <c r="C88" s="77" t="s">
        <v>3</v>
      </c>
      <c r="D88" s="90">
        <v>163.80000000000001</v>
      </c>
      <c r="F88" s="114"/>
    </row>
    <row r="89" spans="1:6" s="75" customFormat="1">
      <c r="A89" s="81"/>
      <c r="B89" s="2" t="s">
        <v>360</v>
      </c>
      <c r="C89" s="77" t="s">
        <v>3</v>
      </c>
      <c r="D89" s="90">
        <v>226.9</v>
      </c>
      <c r="F89" s="114"/>
    </row>
    <row r="90" spans="1:6" s="75" customFormat="1">
      <c r="A90" s="81"/>
      <c r="B90" s="76"/>
      <c r="C90" s="96"/>
      <c r="D90" s="90"/>
      <c r="F90" s="114"/>
    </row>
    <row r="91" spans="1:6">
      <c r="A91" s="81" t="s">
        <v>337</v>
      </c>
      <c r="B91" s="76" t="s">
        <v>338</v>
      </c>
      <c r="C91" s="96"/>
      <c r="D91" s="90"/>
    </row>
    <row r="92" spans="1:6">
      <c r="A92" s="84">
        <v>1</v>
      </c>
      <c r="B92" s="2" t="s">
        <v>367</v>
      </c>
      <c r="C92" s="77" t="s">
        <v>4</v>
      </c>
      <c r="D92" s="90">
        <v>174.1</v>
      </c>
    </row>
    <row r="93" spans="1:6">
      <c r="A93" s="84">
        <v>2</v>
      </c>
      <c r="B93" s="2" t="s">
        <v>368</v>
      </c>
      <c r="C93" s="77" t="s">
        <v>4</v>
      </c>
      <c r="D93" s="90">
        <v>289.60000000000002</v>
      </c>
    </row>
    <row r="94" spans="1:6">
      <c r="A94" s="84">
        <v>3</v>
      </c>
      <c r="B94" s="6" t="s">
        <v>369</v>
      </c>
      <c r="C94" s="77" t="s">
        <v>4</v>
      </c>
      <c r="D94" s="90">
        <v>289.60000000000002</v>
      </c>
    </row>
    <row r="95" spans="1:6">
      <c r="A95" s="84">
        <v>4</v>
      </c>
      <c r="B95" s="2" t="s">
        <v>370</v>
      </c>
      <c r="C95" s="77" t="s">
        <v>4</v>
      </c>
      <c r="D95" s="90">
        <v>289.60000000000002</v>
      </c>
    </row>
    <row r="96" spans="1:6" s="75" customFormat="1">
      <c r="A96" s="84">
        <v>5</v>
      </c>
      <c r="B96" s="2" t="s">
        <v>371</v>
      </c>
      <c r="C96" s="77" t="s">
        <v>4</v>
      </c>
      <c r="D96" s="90">
        <v>289.60000000000002</v>
      </c>
    </row>
    <row r="97" spans="1:4" s="75" customFormat="1">
      <c r="A97" s="84">
        <v>6</v>
      </c>
      <c r="B97" s="2" t="s">
        <v>372</v>
      </c>
      <c r="C97" s="77" t="s">
        <v>4</v>
      </c>
      <c r="D97" s="90">
        <v>425.6</v>
      </c>
    </row>
    <row r="98" spans="1:4">
      <c r="A98" s="77"/>
      <c r="B98" s="102"/>
      <c r="C98" s="77"/>
      <c r="D98" s="90"/>
    </row>
    <row r="99" spans="1:4">
      <c r="A99" s="103" t="s">
        <v>339</v>
      </c>
      <c r="B99" s="104" t="s">
        <v>340</v>
      </c>
      <c r="C99" s="96"/>
      <c r="D99" s="90"/>
    </row>
    <row r="100" spans="1:4">
      <c r="A100" s="84">
        <v>1</v>
      </c>
      <c r="B100" s="95" t="s">
        <v>361</v>
      </c>
      <c r="C100" s="77" t="s">
        <v>4</v>
      </c>
      <c r="D100" s="90">
        <v>13.94</v>
      </c>
    </row>
    <row r="101" spans="1:4">
      <c r="A101" s="84">
        <v>2</v>
      </c>
      <c r="B101" s="95" t="s">
        <v>362</v>
      </c>
      <c r="C101" s="77" t="s">
        <v>4</v>
      </c>
      <c r="D101" s="90">
        <v>8.9700000000000006</v>
      </c>
    </row>
    <row r="102" spans="1:4">
      <c r="A102" s="84">
        <v>3</v>
      </c>
      <c r="B102" s="95" t="s">
        <v>363</v>
      </c>
      <c r="C102" s="77" t="s">
        <v>4</v>
      </c>
      <c r="D102" s="90">
        <v>6.12</v>
      </c>
    </row>
    <row r="103" spans="1:4">
      <c r="A103" s="84">
        <v>4</v>
      </c>
      <c r="B103" s="95" t="s">
        <v>364</v>
      </c>
      <c r="C103" s="77" t="s">
        <v>4</v>
      </c>
      <c r="D103" s="90">
        <v>2.67</v>
      </c>
    </row>
    <row r="104" spans="1:4" s="75" customFormat="1">
      <c r="A104" s="84">
        <v>5</v>
      </c>
      <c r="B104" s="95" t="s">
        <v>365</v>
      </c>
      <c r="C104" s="77" t="s">
        <v>4</v>
      </c>
      <c r="D104" s="90">
        <v>3.01</v>
      </c>
    </row>
    <row r="105" spans="1:4" s="75" customFormat="1">
      <c r="A105" s="84">
        <v>6</v>
      </c>
      <c r="B105" s="95" t="s">
        <v>366</v>
      </c>
      <c r="C105" s="77" t="s">
        <v>4</v>
      </c>
      <c r="D105" s="90">
        <v>6.27</v>
      </c>
    </row>
    <row r="106" spans="1:4">
      <c r="A106" s="77"/>
      <c r="B106" s="105"/>
      <c r="C106" s="77"/>
      <c r="D106" s="90"/>
    </row>
    <row r="107" spans="1:4">
      <c r="A107" s="81" t="s">
        <v>341</v>
      </c>
      <c r="B107" s="76" t="s">
        <v>342</v>
      </c>
      <c r="C107" s="96"/>
      <c r="D107" s="90"/>
    </row>
    <row r="108" spans="1:4">
      <c r="A108" s="84">
        <v>1</v>
      </c>
      <c r="B108" s="99" t="s">
        <v>343</v>
      </c>
      <c r="C108" s="77" t="s">
        <v>344</v>
      </c>
      <c r="D108" s="90">
        <v>625</v>
      </c>
    </row>
    <row r="109" spans="1:4">
      <c r="A109" s="106">
        <v>2</v>
      </c>
      <c r="B109" s="85" t="s">
        <v>345</v>
      </c>
      <c r="C109" s="77" t="s">
        <v>344</v>
      </c>
      <c r="D109" s="90">
        <v>65</v>
      </c>
    </row>
    <row r="110" spans="1:4">
      <c r="A110" s="84"/>
      <c r="B110" s="100"/>
      <c r="C110" s="77"/>
      <c r="D110" s="90"/>
    </row>
    <row r="111" spans="1:4">
      <c r="A111" s="77"/>
      <c r="B111" s="107"/>
      <c r="C111" s="84"/>
      <c r="D111" s="90"/>
    </row>
  </sheetData>
  <mergeCells count="1">
    <mergeCell ref="A1:D1"/>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R18"/>
  <sheetViews>
    <sheetView tabSelected="1" view="pageBreakPreview" topLeftCell="A8" zoomScale="130" zoomScaleSheetLayoutView="130" workbookViewId="0">
      <selection activeCell="G19" sqref="G19"/>
    </sheetView>
  </sheetViews>
  <sheetFormatPr defaultRowHeight="14.25"/>
  <cols>
    <col min="1" max="1" width="9.140625" style="313"/>
    <col min="2" max="2" width="46.85546875" style="313" customWidth="1"/>
    <col min="3" max="3" width="4.7109375" style="313" bestFit="1" customWidth="1"/>
    <col min="4" max="4" width="6.28515625" style="313" bestFit="1" customWidth="1"/>
    <col min="5" max="5" width="8.85546875" style="313" bestFit="1" customWidth="1"/>
    <col min="6" max="6" width="11.28515625" style="313" bestFit="1" customWidth="1"/>
    <col min="7" max="9" width="9.140625" style="313"/>
    <col min="10" max="10" width="14.28515625" style="313" customWidth="1"/>
    <col min="11" max="16384" width="9.140625" style="313"/>
  </cols>
  <sheetData>
    <row r="1" spans="1:18">
      <c r="A1" s="5" t="s">
        <v>479</v>
      </c>
      <c r="B1" s="384" t="s">
        <v>480</v>
      </c>
      <c r="C1" s="302" t="s">
        <v>481</v>
      </c>
      <c r="D1" s="302" t="s">
        <v>482</v>
      </c>
      <c r="E1" s="302" t="s">
        <v>483</v>
      </c>
      <c r="F1" s="385" t="s">
        <v>105</v>
      </c>
      <c r="K1" s="277"/>
      <c r="L1" s="277"/>
      <c r="M1" s="277"/>
      <c r="N1" s="277"/>
      <c r="O1" s="277"/>
      <c r="P1" s="277"/>
      <c r="Q1" s="277"/>
      <c r="R1" s="277"/>
    </row>
    <row r="2" spans="1:18" ht="15">
      <c r="A2" s="313" t="s">
        <v>706</v>
      </c>
      <c r="B2" s="383" t="s">
        <v>707</v>
      </c>
    </row>
    <row r="3" spans="1:18" ht="44.25" customHeight="1">
      <c r="A3" s="5"/>
      <c r="B3" s="375" t="s">
        <v>697</v>
      </c>
      <c r="C3" s="377"/>
      <c r="D3" s="375"/>
      <c r="E3" s="380"/>
      <c r="F3" s="381"/>
      <c r="K3" s="277"/>
      <c r="L3" s="277"/>
      <c r="M3" s="277"/>
      <c r="N3" s="277"/>
      <c r="O3" s="277"/>
      <c r="P3" s="277"/>
      <c r="Q3" s="277"/>
      <c r="R3" s="277"/>
    </row>
    <row r="4" spans="1:18">
      <c r="A4" s="5"/>
      <c r="B4" s="375"/>
      <c r="C4" s="377"/>
      <c r="D4" s="375"/>
      <c r="E4" s="380"/>
      <c r="F4" s="381"/>
      <c r="K4" s="277"/>
      <c r="L4" s="277"/>
      <c r="M4" s="277"/>
      <c r="N4" s="277"/>
      <c r="O4" s="277"/>
      <c r="P4" s="277"/>
      <c r="Q4" s="277"/>
      <c r="R4" s="277"/>
    </row>
    <row r="5" spans="1:18">
      <c r="A5" s="5"/>
      <c r="B5" s="375" t="s">
        <v>699</v>
      </c>
      <c r="C5" s="377">
        <v>120</v>
      </c>
      <c r="D5" s="375" t="s">
        <v>41</v>
      </c>
      <c r="E5" s="380"/>
      <c r="F5" s="381"/>
      <c r="K5" s="277"/>
      <c r="L5" s="277"/>
      <c r="M5" s="277"/>
      <c r="N5" s="277"/>
      <c r="O5" s="277"/>
      <c r="P5" s="277"/>
      <c r="Q5" s="277"/>
      <c r="R5" s="277"/>
    </row>
    <row r="6" spans="1:18">
      <c r="A6" s="5"/>
      <c r="B6" s="375"/>
      <c r="C6" s="377"/>
      <c r="D6" s="375"/>
      <c r="E6" s="380"/>
      <c r="F6" s="381"/>
      <c r="K6" s="277"/>
      <c r="L6" s="277"/>
      <c r="M6" s="277"/>
      <c r="N6" s="277"/>
      <c r="O6" s="277"/>
      <c r="P6" s="277"/>
      <c r="Q6" s="277"/>
      <c r="R6" s="277"/>
    </row>
    <row r="7" spans="1:18">
      <c r="A7" s="5"/>
      <c r="B7" s="375" t="s">
        <v>700</v>
      </c>
      <c r="C7" s="377">
        <v>120</v>
      </c>
      <c r="D7" s="375" t="s">
        <v>41</v>
      </c>
      <c r="E7" s="380"/>
      <c r="F7" s="381"/>
      <c r="K7" s="277"/>
      <c r="L7" s="277"/>
      <c r="M7" s="277"/>
      <c r="N7" s="277"/>
      <c r="O7" s="277"/>
      <c r="P7" s="277"/>
      <c r="Q7" s="277"/>
      <c r="R7" s="277"/>
    </row>
    <row r="8" spans="1:18">
      <c r="A8" s="5"/>
      <c r="B8" s="375"/>
      <c r="C8" s="377"/>
      <c r="D8" s="375"/>
      <c r="E8" s="380"/>
      <c r="F8" s="381"/>
      <c r="K8" s="277"/>
      <c r="L8" s="277"/>
      <c r="M8" s="277"/>
      <c r="N8" s="277"/>
      <c r="O8" s="277"/>
      <c r="P8" s="277"/>
      <c r="Q8" s="277"/>
      <c r="R8" s="277"/>
    </row>
    <row r="9" spans="1:18">
      <c r="A9" s="5"/>
      <c r="B9" s="375" t="s">
        <v>701</v>
      </c>
      <c r="C9" s="378">
        <v>120</v>
      </c>
      <c r="D9" s="375" t="s">
        <v>41</v>
      </c>
      <c r="E9" s="380"/>
      <c r="F9" s="381"/>
      <c r="K9" s="277"/>
      <c r="L9" s="277"/>
      <c r="M9" s="277"/>
      <c r="N9" s="277"/>
      <c r="O9" s="277"/>
      <c r="P9" s="277"/>
      <c r="Q9" s="277"/>
      <c r="R9" s="277"/>
    </row>
    <row r="10" spans="1:18">
      <c r="A10" s="5"/>
      <c r="B10" s="375"/>
      <c r="C10" s="378"/>
      <c r="D10" s="376"/>
      <c r="E10" s="382"/>
      <c r="F10" s="381"/>
      <c r="K10" s="277"/>
      <c r="L10" s="277"/>
      <c r="M10" s="277"/>
      <c r="N10" s="277"/>
      <c r="O10" s="277"/>
      <c r="P10" s="277"/>
      <c r="Q10" s="277"/>
      <c r="R10" s="277"/>
    </row>
    <row r="11" spans="1:18" ht="89.25" customHeight="1">
      <c r="A11" s="5"/>
      <c r="B11" s="375" t="s">
        <v>702</v>
      </c>
      <c r="C11" s="378"/>
      <c r="D11" s="376"/>
      <c r="E11" s="382"/>
      <c r="F11" s="381"/>
      <c r="K11" s="277"/>
      <c r="L11" s="277"/>
      <c r="M11" s="277"/>
      <c r="N11" s="277"/>
      <c r="O11" s="277"/>
      <c r="P11" s="277"/>
      <c r="Q11" s="277"/>
      <c r="R11" s="277"/>
    </row>
    <row r="12" spans="1:18">
      <c r="A12" s="5"/>
      <c r="B12" s="375"/>
      <c r="C12" s="378"/>
      <c r="D12" s="376"/>
      <c r="E12" s="382"/>
      <c r="F12" s="381"/>
      <c r="K12" s="277"/>
      <c r="L12" s="277"/>
      <c r="M12" s="277"/>
      <c r="N12" s="277"/>
      <c r="O12" s="277"/>
      <c r="P12" s="277"/>
      <c r="Q12" s="277"/>
      <c r="R12" s="277"/>
    </row>
    <row r="13" spans="1:18">
      <c r="A13" s="5"/>
      <c r="B13" s="375" t="s">
        <v>703</v>
      </c>
      <c r="C13" s="378">
        <v>10</v>
      </c>
      <c r="D13" s="375" t="s">
        <v>4</v>
      </c>
      <c r="E13" s="380"/>
      <c r="F13" s="381"/>
      <c r="K13" s="277"/>
      <c r="L13" s="277"/>
      <c r="M13" s="277"/>
      <c r="N13" s="277"/>
      <c r="O13" s="277"/>
      <c r="P13" s="277"/>
      <c r="Q13" s="277"/>
      <c r="R13" s="277"/>
    </row>
    <row r="14" spans="1:18">
      <c r="A14" s="5"/>
      <c r="B14" s="375"/>
      <c r="C14" s="378"/>
      <c r="D14" s="376"/>
      <c r="E14" s="382"/>
      <c r="F14" s="381"/>
      <c r="K14" s="277"/>
      <c r="L14" s="277"/>
      <c r="M14" s="277"/>
      <c r="N14" s="277"/>
      <c r="O14" s="277"/>
      <c r="P14" s="277"/>
      <c r="Q14" s="277"/>
      <c r="R14" s="277"/>
    </row>
    <row r="15" spans="1:18">
      <c r="A15" s="5"/>
      <c r="B15" s="375" t="s">
        <v>704</v>
      </c>
      <c r="C15" s="378">
        <v>10</v>
      </c>
      <c r="D15" s="375" t="s">
        <v>4</v>
      </c>
      <c r="E15" s="380"/>
      <c r="F15" s="381"/>
      <c r="K15" s="277"/>
      <c r="L15" s="277"/>
      <c r="M15" s="277"/>
      <c r="N15" s="277"/>
      <c r="O15" s="277"/>
      <c r="P15" s="277"/>
      <c r="Q15" s="277"/>
      <c r="R15" s="277"/>
    </row>
    <row r="16" spans="1:18">
      <c r="A16" s="5"/>
      <c r="B16" s="375"/>
      <c r="C16" s="378"/>
      <c r="D16" s="376"/>
      <c r="E16" s="382"/>
      <c r="F16" s="381"/>
      <c r="K16" s="277"/>
      <c r="L16" s="277"/>
      <c r="M16" s="277"/>
      <c r="N16" s="277"/>
      <c r="O16" s="277"/>
      <c r="P16" s="277"/>
      <c r="Q16" s="277"/>
      <c r="R16" s="277"/>
    </row>
    <row r="17" spans="1:18">
      <c r="A17" s="5"/>
      <c r="B17" s="375" t="s">
        <v>705</v>
      </c>
      <c r="C17" s="378">
        <v>10</v>
      </c>
      <c r="D17" s="375" t="s">
        <v>4</v>
      </c>
      <c r="E17" s="380"/>
      <c r="F17" s="381"/>
      <c r="K17" s="277"/>
      <c r="L17" s="277"/>
      <c r="M17" s="277"/>
      <c r="N17" s="277"/>
      <c r="O17" s="277"/>
      <c r="P17" s="277"/>
      <c r="Q17" s="277"/>
      <c r="R17" s="277"/>
    </row>
    <row r="18" spans="1:18">
      <c r="A18" s="5"/>
      <c r="B18" s="379"/>
      <c r="C18" s="302"/>
      <c r="D18" s="311"/>
      <c r="E18" s="382"/>
      <c r="F18" s="381"/>
      <c r="K18" s="277"/>
      <c r="L18" s="277"/>
      <c r="M18" s="277"/>
      <c r="N18" s="277"/>
      <c r="O18" s="277"/>
      <c r="P18" s="277"/>
      <c r="Q18" s="277"/>
      <c r="R18" s="277"/>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D20"/>
  <sheetViews>
    <sheetView workbookViewId="0">
      <selection activeCell="I11" sqref="I11"/>
    </sheetView>
  </sheetViews>
  <sheetFormatPr defaultRowHeight="15"/>
  <cols>
    <col min="2" max="2" width="51.5703125" customWidth="1"/>
    <col min="3" max="3" width="13.85546875" customWidth="1"/>
    <col min="4" max="4" width="8" customWidth="1"/>
  </cols>
  <sheetData>
    <row r="1" spans="1:4" ht="63.75" customHeight="1">
      <c r="A1" s="401" t="s">
        <v>692</v>
      </c>
      <c r="B1" s="402"/>
      <c r="C1" s="402"/>
      <c r="D1" s="403"/>
    </row>
    <row r="2" spans="1:4">
      <c r="A2" s="368"/>
      <c r="B2" s="370"/>
      <c r="C2" s="370"/>
      <c r="D2" s="370"/>
    </row>
    <row r="3" spans="1:4" ht="27.75" customHeight="1">
      <c r="A3" s="373" t="s">
        <v>688</v>
      </c>
      <c r="B3" s="373" t="s">
        <v>480</v>
      </c>
      <c r="C3" s="373" t="s">
        <v>105</v>
      </c>
      <c r="D3" s="373" t="s">
        <v>689</v>
      </c>
    </row>
    <row r="4" spans="1:4">
      <c r="A4" s="355"/>
      <c r="B4" s="356"/>
      <c r="C4" s="356"/>
      <c r="D4" s="356"/>
    </row>
    <row r="5" spans="1:4">
      <c r="A5" s="355"/>
      <c r="B5" s="356"/>
      <c r="C5" s="356"/>
      <c r="D5" s="356"/>
    </row>
    <row r="6" spans="1:4" s="75" customFormat="1" ht="24" customHeight="1">
      <c r="A6" s="368">
        <v>1</v>
      </c>
      <c r="B6" s="369" t="s">
        <v>693</v>
      </c>
      <c r="C6" s="356"/>
      <c r="D6" s="356"/>
    </row>
    <row r="7" spans="1:4" s="75" customFormat="1">
      <c r="A7" s="368"/>
      <c r="B7" s="369"/>
      <c r="C7" s="356"/>
      <c r="D7" s="356"/>
    </row>
    <row r="8" spans="1:4" s="75" customFormat="1" ht="26.25" customHeight="1">
      <c r="A8" s="368">
        <v>2</v>
      </c>
      <c r="B8" s="369" t="s">
        <v>694</v>
      </c>
      <c r="C8" s="356"/>
      <c r="D8" s="356"/>
    </row>
    <row r="9" spans="1:4" s="75" customFormat="1">
      <c r="A9" s="368"/>
      <c r="B9" s="370"/>
      <c r="C9" s="356"/>
      <c r="D9" s="356"/>
    </row>
    <row r="10" spans="1:4" ht="51.75" customHeight="1">
      <c r="A10" s="371">
        <v>3</v>
      </c>
      <c r="B10" s="372" t="s">
        <v>696</v>
      </c>
      <c r="C10" s="366"/>
      <c r="D10" s="367"/>
    </row>
    <row r="11" spans="1:4">
      <c r="A11" s="368"/>
      <c r="B11" s="369"/>
      <c r="C11" s="357"/>
      <c r="D11" s="356"/>
    </row>
    <row r="12" spans="1:4" ht="27" customHeight="1">
      <c r="A12" s="368">
        <v>4</v>
      </c>
      <c r="B12" s="369" t="s">
        <v>647</v>
      </c>
      <c r="C12" s="361"/>
      <c r="D12" s="356"/>
    </row>
    <row r="13" spans="1:4">
      <c r="A13" s="368"/>
      <c r="B13" s="369"/>
      <c r="C13" s="357"/>
      <c r="D13" s="356"/>
    </row>
    <row r="14" spans="1:4" ht="27" customHeight="1">
      <c r="A14" s="368">
        <v>5</v>
      </c>
      <c r="B14" s="369" t="s">
        <v>690</v>
      </c>
      <c r="C14" s="361"/>
      <c r="D14" s="356"/>
    </row>
    <row r="15" spans="1:4">
      <c r="A15" s="368"/>
      <c r="B15" s="369"/>
      <c r="C15" s="357"/>
      <c r="D15" s="356"/>
    </row>
    <row r="16" spans="1:4" ht="31.5" customHeight="1">
      <c r="A16" s="368">
        <v>6</v>
      </c>
      <c r="B16" s="369" t="s">
        <v>695</v>
      </c>
      <c r="C16" s="361"/>
      <c r="D16" s="356"/>
    </row>
    <row r="17" spans="1:4">
      <c r="A17" s="355"/>
      <c r="B17" s="356"/>
      <c r="C17" s="357"/>
      <c r="D17" s="356"/>
    </row>
    <row r="18" spans="1:4">
      <c r="A18" s="355"/>
      <c r="B18" s="358" t="s">
        <v>600</v>
      </c>
      <c r="C18" s="361"/>
      <c r="D18" s="356"/>
    </row>
    <row r="19" spans="1:4">
      <c r="A19" s="359"/>
      <c r="B19" s="75"/>
      <c r="C19" s="75"/>
      <c r="D19" s="75"/>
    </row>
    <row r="20" spans="1:4">
      <c r="A20" s="359"/>
      <c r="B20" s="360"/>
      <c r="C20" s="75"/>
      <c r="D20" s="75"/>
    </row>
  </sheetData>
  <mergeCells count="1">
    <mergeCell ref="A1:D1"/>
  </mergeCells>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AE</vt:lpstr>
      <vt:lpstr>RATE ANALYSIS</vt:lpstr>
      <vt:lpstr>BASIC RATES</vt:lpstr>
      <vt:lpstr>Receway est</vt:lpstr>
      <vt:lpstr>ABSTRACT</vt:lpstr>
      <vt:lpstr>ABSTRACT!Print_Area</vt:lpstr>
      <vt:lpstr>AE!Print_Area</vt:lpstr>
      <vt:lpstr>AE!Print_Titles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adi</dc:creator>
  <cp:lastModifiedBy>d144</cp:lastModifiedBy>
  <cp:lastPrinted>2017-10-17T12:43:12Z</cp:lastPrinted>
  <dcterms:created xsi:type="dcterms:W3CDTF">2017-04-18T17:14:33Z</dcterms:created>
  <dcterms:modified xsi:type="dcterms:W3CDTF">2017-10-18T07:45:18Z</dcterms:modified>
</cp:coreProperties>
</file>